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4  2021年晚秋生产计划表" sheetId="1" r:id="rId1"/>
    <sheet name="附件5   2021年晚秋生产计划表" sheetId="2" r:id="rId2"/>
  </sheets>
  <definedNames/>
  <calcPr fullCalcOnLoad="1"/>
</workbook>
</file>

<file path=xl/sharedStrings.xml><?xml version="1.0" encoding="utf-8"?>
<sst xmlns="http://schemas.openxmlformats.org/spreadsheetml/2006/main" count="71" uniqueCount="34">
  <si>
    <t>附件4</t>
  </si>
  <si>
    <t>姚安县2021年晚秋作物(粮食)种植计划</t>
  </si>
  <si>
    <t>单位：亩、吨、万元</t>
  </si>
  <si>
    <t>乡镇</t>
  </si>
  <si>
    <t>种植面积合计</t>
  </si>
  <si>
    <t>粮经产值合计</t>
  </si>
  <si>
    <t>粮食作物合计</t>
  </si>
  <si>
    <t>其   中</t>
  </si>
  <si>
    <t>备注：烟后套种玉米面积</t>
  </si>
  <si>
    <t>面积</t>
  </si>
  <si>
    <t>产量</t>
  </si>
  <si>
    <t>产值</t>
  </si>
  <si>
    <t>玉米</t>
  </si>
  <si>
    <t>豆类</t>
  </si>
  <si>
    <t>薯类</t>
  </si>
  <si>
    <t>荞子及其它</t>
  </si>
  <si>
    <t>栋川镇</t>
  </si>
  <si>
    <t>光禄镇</t>
  </si>
  <si>
    <t>太平镇</t>
  </si>
  <si>
    <t>弥兴镇</t>
  </si>
  <si>
    <t>官屯镇</t>
  </si>
  <si>
    <t>前场镇</t>
  </si>
  <si>
    <t>适中乡</t>
  </si>
  <si>
    <t>大河口乡</t>
  </si>
  <si>
    <t>左门乡</t>
  </si>
  <si>
    <t>合计</t>
  </si>
  <si>
    <t>附件5</t>
  </si>
  <si>
    <t>姚安县2021年晚秋作物(经济)种植计划</t>
  </si>
  <si>
    <t>经济作物合计</t>
  </si>
  <si>
    <t>其  中</t>
  </si>
  <si>
    <t>萝卜</t>
  </si>
  <si>
    <t>瓜菜类</t>
  </si>
  <si>
    <t>菜用豆</t>
  </si>
  <si>
    <t>其它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</si>
</sst>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2"/>
      <name val="长城小标宋体"/>
      <family val="0"/>
    </font>
    <font>
      <sz val="12"/>
      <name val="方正仿宋简体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方正仿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X10" sqref="X10"/>
    </sheetView>
  </sheetViews>
  <sheetFormatPr defaultColWidth="9.00390625" defaultRowHeight="14.25"/>
  <cols>
    <col min="1" max="1" width="8.00390625" style="0" customWidth="1"/>
    <col min="2" max="2" width="7.25390625" style="0" customWidth="1"/>
    <col min="3" max="3" width="5.75390625" style="0" customWidth="1"/>
    <col min="4" max="4" width="6.375" style="0" customWidth="1"/>
    <col min="5" max="5" width="6.00390625" style="0" customWidth="1"/>
    <col min="6" max="18" width="6.375" style="0" customWidth="1"/>
    <col min="19" max="19" width="7.25390625" style="0" customWidth="1"/>
  </cols>
  <sheetData>
    <row r="1" ht="20.25">
      <c r="A1" s="1" t="s">
        <v>0</v>
      </c>
    </row>
    <row r="2" spans="1:18" ht="28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5.75">
      <c r="A3" s="20" t="s">
        <v>2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0"/>
    </row>
    <row r="4" spans="1:19" ht="32.25" customHeight="1">
      <c r="A4" s="10" t="s">
        <v>3</v>
      </c>
      <c r="B4" s="10" t="s">
        <v>4</v>
      </c>
      <c r="C4" s="10" t="s">
        <v>5</v>
      </c>
      <c r="D4" s="10" t="s">
        <v>6</v>
      </c>
      <c r="E4" s="23"/>
      <c r="F4" s="23"/>
      <c r="G4" s="10" t="s">
        <v>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1" t="s">
        <v>8</v>
      </c>
    </row>
    <row r="5" spans="1:19" ht="32.25" customHeight="1">
      <c r="A5" s="23"/>
      <c r="B5" s="23"/>
      <c r="C5" s="23"/>
      <c r="D5" s="23"/>
      <c r="E5" s="23"/>
      <c r="F5" s="23"/>
      <c r="G5" s="10" t="s">
        <v>9</v>
      </c>
      <c r="H5" s="23"/>
      <c r="I5" s="23"/>
      <c r="J5" s="23"/>
      <c r="K5" s="10" t="s">
        <v>10</v>
      </c>
      <c r="L5" s="23"/>
      <c r="M5" s="23"/>
      <c r="N5" s="23"/>
      <c r="O5" s="10" t="s">
        <v>11</v>
      </c>
      <c r="P5" s="23"/>
      <c r="Q5" s="23"/>
      <c r="R5" s="23"/>
      <c r="S5" s="32"/>
    </row>
    <row r="6" spans="1:19" ht="32.25" customHeight="1">
      <c r="A6" s="23"/>
      <c r="B6" s="23"/>
      <c r="C6" s="23"/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9" t="s">
        <v>15</v>
      </c>
      <c r="K6" s="24" t="s">
        <v>12</v>
      </c>
      <c r="L6" s="24" t="s">
        <v>13</v>
      </c>
      <c r="M6" s="24" t="s">
        <v>14</v>
      </c>
      <c r="N6" s="29" t="s">
        <v>15</v>
      </c>
      <c r="O6" s="24" t="s">
        <v>12</v>
      </c>
      <c r="P6" s="24" t="s">
        <v>13</v>
      </c>
      <c r="Q6" s="24" t="s">
        <v>14</v>
      </c>
      <c r="R6" s="29" t="s">
        <v>15</v>
      </c>
      <c r="S6" s="32"/>
    </row>
    <row r="7" spans="1:19" ht="27" customHeight="1">
      <c r="A7" s="25" t="s">
        <v>16</v>
      </c>
      <c r="B7" s="26">
        <f>D7+'附件5   2021年晚秋生产计划表'!B7</f>
        <v>44500</v>
      </c>
      <c r="C7" s="26">
        <f>F7+'附件5   2021年晚秋生产计划表'!D7</f>
        <v>8120.5</v>
      </c>
      <c r="D7" s="26">
        <f>G7+H7+I7+J7</f>
        <v>7700</v>
      </c>
      <c r="E7" s="26">
        <f>K7+L7+M7+N7</f>
        <v>1251</v>
      </c>
      <c r="F7" s="26">
        <f>O7+P7+Q7+R7</f>
        <v>393.70000000000005</v>
      </c>
      <c r="G7" s="26">
        <v>5000</v>
      </c>
      <c r="H7" s="26">
        <v>2300</v>
      </c>
      <c r="I7" s="26">
        <v>400</v>
      </c>
      <c r="J7" s="26">
        <v>0</v>
      </c>
      <c r="K7" s="26">
        <f>G7*199/1000</f>
        <v>995</v>
      </c>
      <c r="L7" s="26">
        <f>H7*80/1000</f>
        <v>184</v>
      </c>
      <c r="M7" s="26">
        <f>I7*180/1000</f>
        <v>72</v>
      </c>
      <c r="N7" s="26">
        <f>J7*70/1000</f>
        <v>0</v>
      </c>
      <c r="O7" s="26">
        <f>K7*3000/10000</f>
        <v>298.5</v>
      </c>
      <c r="P7" s="26">
        <f>L7*4000/10000</f>
        <v>73.6</v>
      </c>
      <c r="Q7" s="26">
        <f>M7*3000/10000</f>
        <v>21.6</v>
      </c>
      <c r="R7" s="26">
        <f>N7*5000/10000</f>
        <v>0</v>
      </c>
      <c r="S7" s="33">
        <v>300</v>
      </c>
    </row>
    <row r="8" spans="1:19" ht="27" customHeight="1">
      <c r="A8" s="25" t="s">
        <v>17</v>
      </c>
      <c r="B8" s="26">
        <f>D8+'附件5   2021年晚秋生产计划表'!B8</f>
        <v>15200</v>
      </c>
      <c r="C8" s="26">
        <f>F8+'附件5   2021年晚秋生产计划表'!D8</f>
        <v>2659.86</v>
      </c>
      <c r="D8" s="26">
        <f aca="true" t="shared" si="0" ref="D8:D15">G8+H8+I8+J8</f>
        <v>3600</v>
      </c>
      <c r="E8" s="26">
        <f aca="true" t="shared" si="1" ref="E8:E15">K8+L8+M8+N8</f>
        <v>566</v>
      </c>
      <c r="F8" s="26">
        <f aca="true" t="shared" si="2" ref="F8:F15">O8+P8+Q8+R8</f>
        <v>179.4</v>
      </c>
      <c r="G8" s="26">
        <v>2000</v>
      </c>
      <c r="H8" s="26">
        <v>1200</v>
      </c>
      <c r="I8" s="26">
        <v>400</v>
      </c>
      <c r="J8" s="26">
        <v>0</v>
      </c>
      <c r="K8" s="26">
        <f aca="true" t="shared" si="3" ref="K8:K16">G8*199/1000</f>
        <v>398</v>
      </c>
      <c r="L8" s="26">
        <f aca="true" t="shared" si="4" ref="L8:L16">H8*80/1000</f>
        <v>96</v>
      </c>
      <c r="M8" s="26">
        <f aca="true" t="shared" si="5" ref="M8:M16">I8*180/1000</f>
        <v>72</v>
      </c>
      <c r="N8" s="26">
        <f aca="true" t="shared" si="6" ref="N8:N16">J8*70/1000</f>
        <v>0</v>
      </c>
      <c r="O8" s="26">
        <f aca="true" t="shared" si="7" ref="O8:O16">K8*3000/10000</f>
        <v>119.4</v>
      </c>
      <c r="P8" s="26">
        <f aca="true" t="shared" si="8" ref="P8:P15">L8*4000/10000</f>
        <v>38.4</v>
      </c>
      <c r="Q8" s="26">
        <f aca="true" t="shared" si="9" ref="Q8:Q16">M8*3000/10000</f>
        <v>21.6</v>
      </c>
      <c r="R8" s="26">
        <f aca="true" t="shared" si="10" ref="R8:R15">N8*5000/10000</f>
        <v>0</v>
      </c>
      <c r="S8" s="33">
        <v>200</v>
      </c>
    </row>
    <row r="9" spans="1:19" ht="27" customHeight="1">
      <c r="A9" s="25" t="s">
        <v>18</v>
      </c>
      <c r="B9" s="26">
        <f>D9+'附件5   2021年晚秋生产计划表'!B9</f>
        <v>5600</v>
      </c>
      <c r="C9" s="26">
        <f>F9+'附件5   2021年晚秋生产计划表'!D9</f>
        <v>947.4580000000001</v>
      </c>
      <c r="D9" s="26">
        <f t="shared" si="0"/>
        <v>2000</v>
      </c>
      <c r="E9" s="26">
        <f t="shared" si="1"/>
        <v>256.5</v>
      </c>
      <c r="F9" s="26">
        <f t="shared" si="2"/>
        <v>87.55000000000001</v>
      </c>
      <c r="G9" s="26">
        <v>500</v>
      </c>
      <c r="H9" s="26">
        <v>800</v>
      </c>
      <c r="I9" s="26">
        <v>400</v>
      </c>
      <c r="J9" s="26">
        <v>300</v>
      </c>
      <c r="K9" s="26">
        <f t="shared" si="3"/>
        <v>99.5</v>
      </c>
      <c r="L9" s="26">
        <f t="shared" si="4"/>
        <v>64</v>
      </c>
      <c r="M9" s="26">
        <f t="shared" si="5"/>
        <v>72</v>
      </c>
      <c r="N9" s="26">
        <f t="shared" si="6"/>
        <v>21</v>
      </c>
      <c r="O9" s="26">
        <f t="shared" si="7"/>
        <v>29.85</v>
      </c>
      <c r="P9" s="26">
        <f t="shared" si="8"/>
        <v>25.6</v>
      </c>
      <c r="Q9" s="26">
        <f t="shared" si="9"/>
        <v>21.6</v>
      </c>
      <c r="R9" s="26">
        <f t="shared" si="10"/>
        <v>10.5</v>
      </c>
      <c r="S9" s="33">
        <v>100</v>
      </c>
    </row>
    <row r="10" spans="1:19" ht="27" customHeight="1">
      <c r="A10" s="25" t="s">
        <v>19</v>
      </c>
      <c r="B10" s="26">
        <f>D10+'附件5   2021年晚秋生产计划表'!B10</f>
        <v>10300</v>
      </c>
      <c r="C10" s="26">
        <f>F10+'附件5   2021年晚秋生产计划表'!D10</f>
        <v>1891.99</v>
      </c>
      <c r="D10" s="26">
        <f t="shared" si="0"/>
        <v>2600</v>
      </c>
      <c r="E10" s="26">
        <f t="shared" si="1"/>
        <v>337.3</v>
      </c>
      <c r="F10" s="26">
        <f t="shared" si="2"/>
        <v>114.79</v>
      </c>
      <c r="G10" s="26">
        <v>700</v>
      </c>
      <c r="H10" s="26">
        <v>1000</v>
      </c>
      <c r="I10" s="26">
        <v>500</v>
      </c>
      <c r="J10" s="26">
        <v>400</v>
      </c>
      <c r="K10" s="26">
        <f t="shared" si="3"/>
        <v>139.3</v>
      </c>
      <c r="L10" s="26">
        <f t="shared" si="4"/>
        <v>80</v>
      </c>
      <c r="M10" s="26">
        <f t="shared" si="5"/>
        <v>90</v>
      </c>
      <c r="N10" s="26">
        <f t="shared" si="6"/>
        <v>28</v>
      </c>
      <c r="O10" s="26">
        <f t="shared" si="7"/>
        <v>41.790000000000006</v>
      </c>
      <c r="P10" s="26">
        <f t="shared" si="8"/>
        <v>32</v>
      </c>
      <c r="Q10" s="26">
        <f t="shared" si="9"/>
        <v>27</v>
      </c>
      <c r="R10" s="26">
        <f t="shared" si="10"/>
        <v>14</v>
      </c>
      <c r="S10" s="33">
        <v>200</v>
      </c>
    </row>
    <row r="11" spans="1:19" ht="27" customHeight="1">
      <c r="A11" s="25" t="s">
        <v>20</v>
      </c>
      <c r="B11" s="26">
        <f>D11+'附件5   2021年晚秋生产计划表'!B11</f>
        <v>9800</v>
      </c>
      <c r="C11" s="26">
        <f>F11+'附件5   2021年晚秋生产计划表'!D11</f>
        <v>1560.26</v>
      </c>
      <c r="D11" s="26">
        <f t="shared" si="0"/>
        <v>3700</v>
      </c>
      <c r="E11" s="26">
        <f t="shared" si="1"/>
        <v>427.2</v>
      </c>
      <c r="F11" s="26">
        <f t="shared" si="2"/>
        <v>150.56</v>
      </c>
      <c r="G11" s="26">
        <v>800</v>
      </c>
      <c r="H11" s="26">
        <v>2100</v>
      </c>
      <c r="I11" s="26">
        <v>400</v>
      </c>
      <c r="J11" s="26">
        <v>400</v>
      </c>
      <c r="K11" s="26">
        <f t="shared" si="3"/>
        <v>159.2</v>
      </c>
      <c r="L11" s="26">
        <f t="shared" si="4"/>
        <v>168</v>
      </c>
      <c r="M11" s="26">
        <f t="shared" si="5"/>
        <v>72</v>
      </c>
      <c r="N11" s="26">
        <f t="shared" si="6"/>
        <v>28</v>
      </c>
      <c r="O11" s="26">
        <f t="shared" si="7"/>
        <v>47.75999999999999</v>
      </c>
      <c r="P11" s="26">
        <f t="shared" si="8"/>
        <v>67.2</v>
      </c>
      <c r="Q11" s="26">
        <f t="shared" si="9"/>
        <v>21.6</v>
      </c>
      <c r="R11" s="26">
        <f t="shared" si="10"/>
        <v>14</v>
      </c>
      <c r="S11" s="33">
        <v>300</v>
      </c>
    </row>
    <row r="12" spans="1:19" ht="27" customHeight="1">
      <c r="A12" s="25" t="s">
        <v>21</v>
      </c>
      <c r="B12" s="26">
        <f>D12+'附件5   2021年晚秋生产计划表'!B12</f>
        <v>7600</v>
      </c>
      <c r="C12" s="26">
        <f>F12+'附件5   2021年晚秋生产计划表'!D12</f>
        <v>1211.46</v>
      </c>
      <c r="D12" s="26">
        <f t="shared" si="0"/>
        <v>3000</v>
      </c>
      <c r="E12" s="26">
        <f t="shared" si="1"/>
        <v>404</v>
      </c>
      <c r="F12" s="26">
        <f t="shared" si="2"/>
        <v>136.2</v>
      </c>
      <c r="G12" s="26">
        <v>1000</v>
      </c>
      <c r="H12" s="26">
        <v>1000</v>
      </c>
      <c r="I12" s="26">
        <v>500</v>
      </c>
      <c r="J12" s="26">
        <v>500</v>
      </c>
      <c r="K12" s="26">
        <f t="shared" si="3"/>
        <v>199</v>
      </c>
      <c r="L12" s="26">
        <f t="shared" si="4"/>
        <v>80</v>
      </c>
      <c r="M12" s="26">
        <f t="shared" si="5"/>
        <v>90</v>
      </c>
      <c r="N12" s="26">
        <f t="shared" si="6"/>
        <v>35</v>
      </c>
      <c r="O12" s="26">
        <f t="shared" si="7"/>
        <v>59.7</v>
      </c>
      <c r="P12" s="26">
        <f t="shared" si="8"/>
        <v>32</v>
      </c>
      <c r="Q12" s="26">
        <f t="shared" si="9"/>
        <v>27</v>
      </c>
      <c r="R12" s="26">
        <f t="shared" si="10"/>
        <v>17.5</v>
      </c>
      <c r="S12" s="33">
        <v>200</v>
      </c>
    </row>
    <row r="13" spans="1:19" ht="27" customHeight="1">
      <c r="A13" s="25" t="s">
        <v>22</v>
      </c>
      <c r="B13" s="26">
        <f>D13+'附件5   2021年晚秋生产计划表'!B13</f>
        <v>2300</v>
      </c>
      <c r="C13" s="26">
        <f>F13+'附件5   2021年晚秋生产计划表'!D13</f>
        <v>326.12800000000004</v>
      </c>
      <c r="D13" s="26">
        <f t="shared" si="0"/>
        <v>900</v>
      </c>
      <c r="E13" s="26">
        <f t="shared" si="1"/>
        <v>80</v>
      </c>
      <c r="F13" s="26">
        <f t="shared" si="2"/>
        <v>31.6</v>
      </c>
      <c r="G13" s="26">
        <v>0</v>
      </c>
      <c r="H13" s="26">
        <v>600</v>
      </c>
      <c r="I13" s="26">
        <v>100</v>
      </c>
      <c r="J13" s="26">
        <v>200</v>
      </c>
      <c r="K13" s="26">
        <f t="shared" si="3"/>
        <v>0</v>
      </c>
      <c r="L13" s="26">
        <f t="shared" si="4"/>
        <v>48</v>
      </c>
      <c r="M13" s="26">
        <f t="shared" si="5"/>
        <v>18</v>
      </c>
      <c r="N13" s="26">
        <f t="shared" si="6"/>
        <v>14</v>
      </c>
      <c r="O13" s="26">
        <f t="shared" si="7"/>
        <v>0</v>
      </c>
      <c r="P13" s="26">
        <f t="shared" si="8"/>
        <v>19.2</v>
      </c>
      <c r="Q13" s="26">
        <f t="shared" si="9"/>
        <v>5.4</v>
      </c>
      <c r="R13" s="26">
        <f t="shared" si="10"/>
        <v>7</v>
      </c>
      <c r="S13" s="33"/>
    </row>
    <row r="14" spans="1:19" ht="27" customHeight="1">
      <c r="A14" s="25" t="s">
        <v>23</v>
      </c>
      <c r="B14" s="26">
        <f>D14+'附件5   2021年晚秋生产计划表'!B14</f>
        <v>2300</v>
      </c>
      <c r="C14" s="26">
        <f>F14+'附件5   2021年晚秋生产计划表'!D14</f>
        <v>404.104</v>
      </c>
      <c r="D14" s="26">
        <f t="shared" si="0"/>
        <v>600</v>
      </c>
      <c r="E14" s="26">
        <f t="shared" si="1"/>
        <v>58</v>
      </c>
      <c r="F14" s="26">
        <f t="shared" si="2"/>
        <v>21.4</v>
      </c>
      <c r="G14" s="26">
        <v>0</v>
      </c>
      <c r="H14" s="26">
        <v>500</v>
      </c>
      <c r="I14" s="26">
        <v>100</v>
      </c>
      <c r="J14" s="26">
        <v>0</v>
      </c>
      <c r="K14" s="26">
        <f t="shared" si="3"/>
        <v>0</v>
      </c>
      <c r="L14" s="26">
        <f t="shared" si="4"/>
        <v>40</v>
      </c>
      <c r="M14" s="26">
        <f t="shared" si="5"/>
        <v>18</v>
      </c>
      <c r="N14" s="26">
        <f t="shared" si="6"/>
        <v>0</v>
      </c>
      <c r="O14" s="26">
        <f t="shared" si="7"/>
        <v>0</v>
      </c>
      <c r="P14" s="26">
        <f t="shared" si="8"/>
        <v>16</v>
      </c>
      <c r="Q14" s="26">
        <f t="shared" si="9"/>
        <v>5.4</v>
      </c>
      <c r="R14" s="26">
        <f t="shared" si="10"/>
        <v>0</v>
      </c>
      <c r="S14" s="33"/>
    </row>
    <row r="15" spans="1:19" ht="27" customHeight="1">
      <c r="A15" s="25" t="s">
        <v>24</v>
      </c>
      <c r="B15" s="26">
        <f>D15+'附件5   2021年晚秋生产计划表'!B15</f>
        <v>2400</v>
      </c>
      <c r="C15" s="26">
        <f>F15+'附件5   2021年晚秋生产计划表'!D15</f>
        <v>374.24</v>
      </c>
      <c r="D15" s="26">
        <f t="shared" si="0"/>
        <v>900</v>
      </c>
      <c r="E15" s="26">
        <f t="shared" si="1"/>
        <v>90</v>
      </c>
      <c r="F15" s="26">
        <f t="shared" si="2"/>
        <v>33.8</v>
      </c>
      <c r="G15" s="26">
        <v>0</v>
      </c>
      <c r="H15" s="26">
        <v>500</v>
      </c>
      <c r="I15" s="26">
        <v>200</v>
      </c>
      <c r="J15" s="26">
        <v>200</v>
      </c>
      <c r="K15" s="26">
        <f t="shared" si="3"/>
        <v>0</v>
      </c>
      <c r="L15" s="26">
        <f t="shared" si="4"/>
        <v>40</v>
      </c>
      <c r="M15" s="26">
        <f t="shared" si="5"/>
        <v>36</v>
      </c>
      <c r="N15" s="26">
        <f t="shared" si="6"/>
        <v>14</v>
      </c>
      <c r="O15" s="26">
        <f t="shared" si="7"/>
        <v>0</v>
      </c>
      <c r="P15" s="26">
        <f t="shared" si="8"/>
        <v>16</v>
      </c>
      <c r="Q15" s="26">
        <f t="shared" si="9"/>
        <v>10.8</v>
      </c>
      <c r="R15" s="26">
        <f t="shared" si="10"/>
        <v>7</v>
      </c>
      <c r="S15" s="33"/>
    </row>
    <row r="16" spans="1:19" ht="27" customHeight="1">
      <c r="A16" s="10" t="s">
        <v>25</v>
      </c>
      <c r="B16" s="26">
        <f>D16+'附件5   2021年晚秋生产计划表'!B16</f>
        <v>100000</v>
      </c>
      <c r="C16" s="26">
        <f>F16+'附件5   2021年晚秋生产计划表'!D16</f>
        <v>17496</v>
      </c>
      <c r="D16" s="26">
        <f>D7+D8+D9+D10+D11+D12+D13+D14+D15</f>
        <v>25000</v>
      </c>
      <c r="E16" s="26">
        <f aca="true" t="shared" si="11" ref="E16:R16">E7+E8+E9+E10+E11+E12+E13+E14+E15</f>
        <v>3470</v>
      </c>
      <c r="F16" s="26">
        <f t="shared" si="11"/>
        <v>1149</v>
      </c>
      <c r="G16" s="26">
        <f t="shared" si="11"/>
        <v>10000</v>
      </c>
      <c r="H16" s="26">
        <f t="shared" si="11"/>
        <v>10000</v>
      </c>
      <c r="I16" s="26">
        <f t="shared" si="11"/>
        <v>3000</v>
      </c>
      <c r="J16" s="26">
        <f t="shared" si="11"/>
        <v>2000</v>
      </c>
      <c r="K16" s="26">
        <f t="shared" si="3"/>
        <v>1990</v>
      </c>
      <c r="L16" s="26">
        <f t="shared" si="4"/>
        <v>800</v>
      </c>
      <c r="M16" s="26">
        <f t="shared" si="5"/>
        <v>540</v>
      </c>
      <c r="N16" s="26">
        <f t="shared" si="6"/>
        <v>140</v>
      </c>
      <c r="O16" s="26">
        <f t="shared" si="7"/>
        <v>597</v>
      </c>
      <c r="P16" s="26">
        <f t="shared" si="11"/>
        <v>320</v>
      </c>
      <c r="Q16" s="26">
        <f t="shared" si="9"/>
        <v>162</v>
      </c>
      <c r="R16" s="26">
        <f t="shared" si="11"/>
        <v>70</v>
      </c>
      <c r="S16" s="33">
        <v>1300</v>
      </c>
    </row>
    <row r="17" spans="1:19" ht="4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8" ht="14.25">
      <c r="A18" s="1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</sheetData>
  <sheetProtection/>
  <mergeCells count="12">
    <mergeCell ref="A2:R2"/>
    <mergeCell ref="A3:R3"/>
    <mergeCell ref="G4:R4"/>
    <mergeCell ref="G5:J5"/>
    <mergeCell ref="K5:N5"/>
    <mergeCell ref="O5:R5"/>
    <mergeCell ref="A17:S17"/>
    <mergeCell ref="A4:A6"/>
    <mergeCell ref="B4:B6"/>
    <mergeCell ref="C4:C6"/>
    <mergeCell ref="S4:S6"/>
    <mergeCell ref="D4:F5"/>
  </mergeCells>
  <printOptions/>
  <pageMargins left="0.55" right="0.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T19" sqref="T19"/>
    </sheetView>
  </sheetViews>
  <sheetFormatPr defaultColWidth="9.00390625" defaultRowHeight="14.25"/>
  <cols>
    <col min="1" max="1" width="8.50390625" style="0" customWidth="1"/>
    <col min="2" max="14" width="7.125" style="0" customWidth="1"/>
    <col min="15" max="15" width="7.625" style="0" customWidth="1"/>
    <col min="16" max="16" width="7.125" style="0" customWidth="1"/>
  </cols>
  <sheetData>
    <row r="1" ht="20.25">
      <c r="A1" s="1" t="s">
        <v>26</v>
      </c>
    </row>
    <row r="2" spans="1:16" ht="22.5" customHeigh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2.25" customHeight="1">
      <c r="A4" s="6" t="s">
        <v>3</v>
      </c>
      <c r="B4" s="7" t="s">
        <v>28</v>
      </c>
      <c r="C4" s="7"/>
      <c r="D4" s="7"/>
      <c r="E4" s="7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2.25" customHeight="1">
      <c r="A5" s="8"/>
      <c r="B5" s="7"/>
      <c r="C5" s="7"/>
      <c r="D5" s="7"/>
      <c r="E5" s="7" t="s">
        <v>9</v>
      </c>
      <c r="F5" s="7"/>
      <c r="G5" s="7"/>
      <c r="H5" s="7"/>
      <c r="I5" s="7" t="s">
        <v>10</v>
      </c>
      <c r="J5" s="7"/>
      <c r="K5" s="7"/>
      <c r="L5" s="7"/>
      <c r="M5" s="7" t="s">
        <v>11</v>
      </c>
      <c r="N5" s="7"/>
      <c r="O5" s="7"/>
      <c r="P5" s="7"/>
    </row>
    <row r="6" spans="1:16" ht="32.25" customHeight="1">
      <c r="A6" s="9"/>
      <c r="B6" s="7" t="s">
        <v>9</v>
      </c>
      <c r="C6" s="7" t="s">
        <v>10</v>
      </c>
      <c r="D6" s="7" t="s">
        <v>11</v>
      </c>
      <c r="E6" s="7" t="s">
        <v>30</v>
      </c>
      <c r="F6" s="7" t="s">
        <v>31</v>
      </c>
      <c r="G6" s="7" t="s">
        <v>32</v>
      </c>
      <c r="H6" s="10" t="s">
        <v>33</v>
      </c>
      <c r="I6" s="7" t="s">
        <v>30</v>
      </c>
      <c r="J6" s="7" t="s">
        <v>31</v>
      </c>
      <c r="K6" s="7" t="s">
        <v>32</v>
      </c>
      <c r="L6" s="10" t="s">
        <v>33</v>
      </c>
      <c r="M6" s="7" t="s">
        <v>30</v>
      </c>
      <c r="N6" s="7" t="s">
        <v>31</v>
      </c>
      <c r="O6" s="7" t="s">
        <v>32</v>
      </c>
      <c r="P6" s="10" t="s">
        <v>33</v>
      </c>
    </row>
    <row r="7" spans="1:16" ht="27" customHeight="1">
      <c r="A7" s="11" t="s">
        <v>16</v>
      </c>
      <c r="B7" s="12">
        <f>F7+H7+G7+E7</f>
        <v>36800</v>
      </c>
      <c r="C7" s="12">
        <f>I7+J7+K7+L7</f>
        <v>38350</v>
      </c>
      <c r="D7" s="12">
        <f>P7+N7+O7+M7</f>
        <v>7726.8</v>
      </c>
      <c r="E7" s="12">
        <v>0</v>
      </c>
      <c r="F7" s="12">
        <v>10000</v>
      </c>
      <c r="G7" s="12">
        <v>25000</v>
      </c>
      <c r="H7" s="12">
        <v>1800</v>
      </c>
      <c r="I7" s="12">
        <f>E7*3600/1000</f>
        <v>0</v>
      </c>
      <c r="J7" s="12">
        <f>F7*1200/1000</f>
        <v>12000</v>
      </c>
      <c r="K7" s="12">
        <f>G7*1000/1000</f>
        <v>25000</v>
      </c>
      <c r="L7" s="12">
        <f>H7*750/1000</f>
        <v>1350</v>
      </c>
      <c r="M7" s="12">
        <f>I7*1000/10000</f>
        <v>0</v>
      </c>
      <c r="N7" s="12">
        <f>J7*2174/10000</f>
        <v>2608.8</v>
      </c>
      <c r="O7" s="12">
        <f>K7*1950/10000</f>
        <v>4875</v>
      </c>
      <c r="P7" s="18">
        <f aca="true" t="shared" si="0" ref="P7:P15">L7*1800/10000</f>
        <v>243</v>
      </c>
    </row>
    <row r="8" spans="1:16" ht="27" customHeight="1">
      <c r="A8" s="11" t="s">
        <v>17</v>
      </c>
      <c r="B8" s="12">
        <f aca="true" t="shared" si="1" ref="B8:B16">F8+H8+G8+E8</f>
        <v>11600</v>
      </c>
      <c r="C8" s="12">
        <f aca="true" t="shared" si="2" ref="C8:C15">I8+J8+K8+L8</f>
        <v>12175</v>
      </c>
      <c r="D8" s="12">
        <f aca="true" t="shared" si="3" ref="D8:D15">P8+N8+O8+M8</f>
        <v>2480.46</v>
      </c>
      <c r="E8" s="12">
        <v>0</v>
      </c>
      <c r="F8" s="12">
        <v>4500</v>
      </c>
      <c r="G8" s="12">
        <v>5800</v>
      </c>
      <c r="H8" s="12">
        <v>1300</v>
      </c>
      <c r="I8" s="12">
        <f aca="true" t="shared" si="4" ref="I8:I15">E8*3600/1000</f>
        <v>0</v>
      </c>
      <c r="J8" s="12">
        <f aca="true" t="shared" si="5" ref="J8:J16">F8*1200/1000</f>
        <v>5400</v>
      </c>
      <c r="K8" s="12">
        <f aca="true" t="shared" si="6" ref="K8:K15">G8*1000/1000</f>
        <v>5800</v>
      </c>
      <c r="L8" s="12">
        <f aca="true" t="shared" si="7" ref="L8:L15">H8*750/1000</f>
        <v>975</v>
      </c>
      <c r="M8" s="12">
        <f aca="true" t="shared" si="8" ref="M8:M15">I8*1000/10000</f>
        <v>0</v>
      </c>
      <c r="N8" s="12">
        <f aca="true" t="shared" si="9" ref="N8:N15">J8*2174/10000</f>
        <v>1173.96</v>
      </c>
      <c r="O8" s="12">
        <f aca="true" t="shared" si="10" ref="O8:O16">K8*1950/10000</f>
        <v>1131</v>
      </c>
      <c r="P8" s="18">
        <f t="shared" si="0"/>
        <v>175.5</v>
      </c>
    </row>
    <row r="9" spans="1:16" ht="27" customHeight="1">
      <c r="A9" s="11" t="s">
        <v>18</v>
      </c>
      <c r="B9" s="12">
        <f t="shared" si="1"/>
        <v>3600</v>
      </c>
      <c r="C9" s="12">
        <f t="shared" si="2"/>
        <v>5095</v>
      </c>
      <c r="D9" s="12">
        <f t="shared" si="3"/>
        <v>859.908</v>
      </c>
      <c r="E9" s="12">
        <v>500</v>
      </c>
      <c r="F9" s="12">
        <v>1600</v>
      </c>
      <c r="G9" s="12">
        <v>1000</v>
      </c>
      <c r="H9" s="12">
        <v>500</v>
      </c>
      <c r="I9" s="12">
        <f t="shared" si="4"/>
        <v>1800</v>
      </c>
      <c r="J9" s="12">
        <f t="shared" si="5"/>
        <v>1920</v>
      </c>
      <c r="K9" s="12">
        <f t="shared" si="6"/>
        <v>1000</v>
      </c>
      <c r="L9" s="12">
        <f t="shared" si="7"/>
        <v>375</v>
      </c>
      <c r="M9" s="12">
        <f t="shared" si="8"/>
        <v>180</v>
      </c>
      <c r="N9" s="12">
        <f t="shared" si="9"/>
        <v>417.408</v>
      </c>
      <c r="O9" s="12">
        <f t="shared" si="10"/>
        <v>195</v>
      </c>
      <c r="P9" s="18">
        <f t="shared" si="0"/>
        <v>67.5</v>
      </c>
    </row>
    <row r="10" spans="1:16" ht="27" customHeight="1">
      <c r="A10" s="11" t="s">
        <v>19</v>
      </c>
      <c r="B10" s="12">
        <f t="shared" si="1"/>
        <v>7700</v>
      </c>
      <c r="C10" s="12">
        <f t="shared" si="2"/>
        <v>10575</v>
      </c>
      <c r="D10" s="12">
        <f t="shared" si="3"/>
        <v>1777.2</v>
      </c>
      <c r="E10" s="12">
        <v>1000</v>
      </c>
      <c r="F10" s="12">
        <v>2500</v>
      </c>
      <c r="G10" s="12">
        <v>3300</v>
      </c>
      <c r="H10" s="12">
        <v>900</v>
      </c>
      <c r="I10" s="12">
        <f t="shared" si="4"/>
        <v>3600</v>
      </c>
      <c r="J10" s="12">
        <f t="shared" si="5"/>
        <v>3000</v>
      </c>
      <c r="K10" s="12">
        <f t="shared" si="6"/>
        <v>3300</v>
      </c>
      <c r="L10" s="12">
        <f t="shared" si="7"/>
        <v>675</v>
      </c>
      <c r="M10" s="12">
        <f t="shared" si="8"/>
        <v>360</v>
      </c>
      <c r="N10" s="12">
        <f t="shared" si="9"/>
        <v>652.2</v>
      </c>
      <c r="O10" s="12">
        <f t="shared" si="10"/>
        <v>643.5</v>
      </c>
      <c r="P10" s="18">
        <f t="shared" si="0"/>
        <v>121.5</v>
      </c>
    </row>
    <row r="11" spans="1:16" ht="27" customHeight="1">
      <c r="A11" s="11" t="s">
        <v>20</v>
      </c>
      <c r="B11" s="12">
        <f t="shared" si="1"/>
        <v>6100</v>
      </c>
      <c r="C11" s="12">
        <f t="shared" si="2"/>
        <v>8170</v>
      </c>
      <c r="D11" s="12">
        <f t="shared" si="3"/>
        <v>1409.7</v>
      </c>
      <c r="E11" s="12">
        <v>700</v>
      </c>
      <c r="F11" s="12">
        <v>2500</v>
      </c>
      <c r="G11" s="12">
        <v>1900</v>
      </c>
      <c r="H11" s="12">
        <v>1000</v>
      </c>
      <c r="I11" s="12">
        <f t="shared" si="4"/>
        <v>2520</v>
      </c>
      <c r="J11" s="12">
        <f t="shared" si="5"/>
        <v>3000</v>
      </c>
      <c r="K11" s="12">
        <f t="shared" si="6"/>
        <v>1900</v>
      </c>
      <c r="L11" s="12">
        <f t="shared" si="7"/>
        <v>750</v>
      </c>
      <c r="M11" s="12">
        <f t="shared" si="8"/>
        <v>252</v>
      </c>
      <c r="N11" s="12">
        <f t="shared" si="9"/>
        <v>652.2</v>
      </c>
      <c r="O11" s="12">
        <f t="shared" si="10"/>
        <v>370.5</v>
      </c>
      <c r="P11" s="18">
        <f t="shared" si="0"/>
        <v>135</v>
      </c>
    </row>
    <row r="12" spans="1:16" ht="27" customHeight="1">
      <c r="A12" s="11" t="s">
        <v>21</v>
      </c>
      <c r="B12" s="12">
        <f t="shared" si="1"/>
        <v>4600</v>
      </c>
      <c r="C12" s="12">
        <f t="shared" si="2"/>
        <v>6150</v>
      </c>
      <c r="D12" s="12">
        <f t="shared" si="3"/>
        <v>1075.26</v>
      </c>
      <c r="E12" s="12">
        <v>500</v>
      </c>
      <c r="F12" s="12">
        <v>2000</v>
      </c>
      <c r="G12" s="12">
        <v>1500</v>
      </c>
      <c r="H12" s="12">
        <v>600</v>
      </c>
      <c r="I12" s="12">
        <f t="shared" si="4"/>
        <v>1800</v>
      </c>
      <c r="J12" s="12">
        <f t="shared" si="5"/>
        <v>2400</v>
      </c>
      <c r="K12" s="12">
        <f t="shared" si="6"/>
        <v>1500</v>
      </c>
      <c r="L12" s="12">
        <f t="shared" si="7"/>
        <v>450</v>
      </c>
      <c r="M12" s="12">
        <f t="shared" si="8"/>
        <v>180</v>
      </c>
      <c r="N12" s="12">
        <f t="shared" si="9"/>
        <v>521.76</v>
      </c>
      <c r="O12" s="12">
        <f t="shared" si="10"/>
        <v>292.5</v>
      </c>
      <c r="P12" s="18">
        <f t="shared" si="0"/>
        <v>81</v>
      </c>
    </row>
    <row r="13" spans="1:16" ht="27" customHeight="1">
      <c r="A13" s="11" t="s">
        <v>22</v>
      </c>
      <c r="B13" s="12">
        <f t="shared" si="1"/>
        <v>1400</v>
      </c>
      <c r="C13" s="12">
        <f t="shared" si="2"/>
        <v>1445</v>
      </c>
      <c r="D13" s="12">
        <f t="shared" si="3"/>
        <v>294.528</v>
      </c>
      <c r="E13" s="12">
        <v>0</v>
      </c>
      <c r="F13" s="12">
        <v>600</v>
      </c>
      <c r="G13" s="12">
        <v>500</v>
      </c>
      <c r="H13" s="12">
        <v>300</v>
      </c>
      <c r="I13" s="12">
        <f t="shared" si="4"/>
        <v>0</v>
      </c>
      <c r="J13" s="12">
        <f t="shared" si="5"/>
        <v>720</v>
      </c>
      <c r="K13" s="12">
        <f t="shared" si="6"/>
        <v>500</v>
      </c>
      <c r="L13" s="12">
        <f t="shared" si="7"/>
        <v>225</v>
      </c>
      <c r="M13" s="12">
        <f t="shared" si="8"/>
        <v>0</v>
      </c>
      <c r="N13" s="12">
        <f t="shared" si="9"/>
        <v>156.528</v>
      </c>
      <c r="O13" s="12">
        <f t="shared" si="10"/>
        <v>97.5</v>
      </c>
      <c r="P13" s="18">
        <f t="shared" si="0"/>
        <v>40.5</v>
      </c>
    </row>
    <row r="14" spans="1:16" ht="27" customHeight="1">
      <c r="A14" s="11" t="s">
        <v>23</v>
      </c>
      <c r="B14" s="12">
        <f t="shared" si="1"/>
        <v>1700</v>
      </c>
      <c r="C14" s="12">
        <f t="shared" si="2"/>
        <v>2045</v>
      </c>
      <c r="D14" s="12">
        <f t="shared" si="3"/>
        <v>382.704</v>
      </c>
      <c r="E14" s="12">
        <v>100</v>
      </c>
      <c r="F14" s="12">
        <v>800</v>
      </c>
      <c r="G14" s="12">
        <v>500</v>
      </c>
      <c r="H14" s="12">
        <v>300</v>
      </c>
      <c r="I14" s="12">
        <f t="shared" si="4"/>
        <v>360</v>
      </c>
      <c r="J14" s="12">
        <f t="shared" si="5"/>
        <v>960</v>
      </c>
      <c r="K14" s="12">
        <f t="shared" si="6"/>
        <v>500</v>
      </c>
      <c r="L14" s="12">
        <f t="shared" si="7"/>
        <v>225</v>
      </c>
      <c r="M14" s="12">
        <f t="shared" si="8"/>
        <v>36</v>
      </c>
      <c r="N14" s="12">
        <f t="shared" si="9"/>
        <v>208.704</v>
      </c>
      <c r="O14" s="12">
        <f t="shared" si="10"/>
        <v>97.5</v>
      </c>
      <c r="P14" s="18">
        <f t="shared" si="0"/>
        <v>40.5</v>
      </c>
    </row>
    <row r="15" spans="1:16" ht="27" customHeight="1">
      <c r="A15" s="11" t="s">
        <v>24</v>
      </c>
      <c r="B15" s="12">
        <f t="shared" si="1"/>
        <v>1500</v>
      </c>
      <c r="C15" s="12">
        <f t="shared" si="2"/>
        <v>2045</v>
      </c>
      <c r="D15" s="12">
        <f t="shared" si="3"/>
        <v>340.44</v>
      </c>
      <c r="E15" s="12">
        <v>200</v>
      </c>
      <c r="F15" s="12">
        <v>500</v>
      </c>
      <c r="G15" s="12">
        <v>500</v>
      </c>
      <c r="H15" s="12">
        <v>300</v>
      </c>
      <c r="I15" s="12">
        <f t="shared" si="4"/>
        <v>720</v>
      </c>
      <c r="J15" s="12">
        <f t="shared" si="5"/>
        <v>600</v>
      </c>
      <c r="K15" s="12">
        <f t="shared" si="6"/>
        <v>500</v>
      </c>
      <c r="L15" s="12">
        <f t="shared" si="7"/>
        <v>225</v>
      </c>
      <c r="M15" s="12">
        <f t="shared" si="8"/>
        <v>72</v>
      </c>
      <c r="N15" s="12">
        <f t="shared" si="9"/>
        <v>130.44</v>
      </c>
      <c r="O15" s="12">
        <f t="shared" si="10"/>
        <v>97.5</v>
      </c>
      <c r="P15" s="18">
        <f t="shared" si="0"/>
        <v>40.5</v>
      </c>
    </row>
    <row r="16" spans="1:16" ht="27" customHeight="1">
      <c r="A16" s="13" t="s">
        <v>25</v>
      </c>
      <c r="B16" s="12">
        <f t="shared" si="1"/>
        <v>75000</v>
      </c>
      <c r="C16" s="14">
        <f aca="true" t="shared" si="11" ref="C16:P16">SUM(C7:C15)</f>
        <v>86050</v>
      </c>
      <c r="D16" s="14">
        <f t="shared" si="11"/>
        <v>16347.000000000002</v>
      </c>
      <c r="E16" s="14">
        <f t="shared" si="11"/>
        <v>3000</v>
      </c>
      <c r="F16" s="14">
        <f t="shared" si="11"/>
        <v>25000</v>
      </c>
      <c r="G16" s="14">
        <f t="shared" si="11"/>
        <v>40000</v>
      </c>
      <c r="H16" s="14">
        <f t="shared" si="11"/>
        <v>7000</v>
      </c>
      <c r="I16" s="14">
        <f t="shared" si="11"/>
        <v>10800</v>
      </c>
      <c r="J16" s="12">
        <f t="shared" si="5"/>
        <v>30000</v>
      </c>
      <c r="K16" s="14">
        <f t="shared" si="11"/>
        <v>40000</v>
      </c>
      <c r="L16" s="14">
        <f t="shared" si="11"/>
        <v>5250</v>
      </c>
      <c r="M16" s="14">
        <f t="shared" si="11"/>
        <v>1080</v>
      </c>
      <c r="N16" s="14">
        <f t="shared" si="11"/>
        <v>6522</v>
      </c>
      <c r="O16" s="12">
        <f t="shared" si="10"/>
        <v>7800</v>
      </c>
      <c r="P16" s="14">
        <f>SUM(P7:P15)</f>
        <v>945</v>
      </c>
    </row>
    <row r="17" spans="1:16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6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</sheetData>
  <sheetProtection/>
  <mergeCells count="9">
    <mergeCell ref="A2:P2"/>
    <mergeCell ref="A3:P3"/>
    <mergeCell ref="E4:P4"/>
    <mergeCell ref="E5:H5"/>
    <mergeCell ref="I5:L5"/>
    <mergeCell ref="M5:P5"/>
    <mergeCell ref="A17:P17"/>
    <mergeCell ref="A4:A6"/>
    <mergeCell ref="B4:D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张晓燕</cp:lastModifiedBy>
  <cp:lastPrinted>2018-08-13T07:58:27Z</cp:lastPrinted>
  <dcterms:created xsi:type="dcterms:W3CDTF">2015-02-05T08:27:40Z</dcterms:created>
  <dcterms:modified xsi:type="dcterms:W3CDTF">2021-03-24T03:43:07Z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