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2" activeTab="1"/>
  </bookViews>
  <sheets>
    <sheet name="Define" sheetId="15" state="hidden" r:id="rId1"/>
    <sheet name="封面" sheetId="22" r:id="rId2"/>
    <sheet name="目录" sheetId="14" r:id="rId3"/>
    <sheet name="表一" sheetId="4" r:id="rId4"/>
    <sheet name="表二" sheetId="16" r:id="rId5"/>
    <sheet name="表三" sheetId="6" r:id="rId6"/>
    <sheet name="表四" sheetId="31" r:id="rId7"/>
    <sheet name="表五" sheetId="29" r:id="rId8"/>
    <sheet name="表六" sheetId="37" r:id="rId9"/>
    <sheet name="表七" sheetId="28" r:id="rId10"/>
    <sheet name="表八" sheetId="10" r:id="rId11"/>
    <sheet name="表九" sheetId="33" r:id="rId12"/>
    <sheet name="表十" sheetId="30" r:id="rId13"/>
    <sheet name="表十一" sheetId="26" r:id="rId14"/>
    <sheet name="表十二" sheetId="34" r:id="rId15"/>
    <sheet name="表十三" sheetId="35" r:id="rId16"/>
    <sheet name="表十四" sheetId="36" r:id="rId17"/>
  </sheets>
  <externalReferences>
    <externalReference r:id="rId18"/>
  </externalReferences>
  <definedNames>
    <definedName name="A">#REF!</definedName>
    <definedName name="Database" hidden="1">#REF!</definedName>
    <definedName name="_xlnm.Print_Area">#REF!</definedName>
    <definedName name="_xlnm.Print_Titles" localSheetId="3">表一!$1:$4</definedName>
    <definedName name="_xlnm.Print_Titles" localSheetId="4">表二!$1:$4</definedName>
    <definedName name="_xlnm.Print_Titles" localSheetId="5">表三!$1:$4</definedName>
    <definedName name="_xlnm.Print_Titles" localSheetId="9">表七!$1:$4</definedName>
    <definedName name="_xlnm.Print_Titles" localSheetId="10">表八!$1:$4</definedName>
    <definedName name="拨款汇总_合计">SUM([1]汇总!IT1:IV1)</definedName>
    <definedName name="大幅度">#REF!</definedName>
    <definedName name="是">#REF!</definedName>
    <definedName name="_xlnm.Print_Titles" localSheetId="7">表五!$1:$4</definedName>
    <definedName name="_xlnm._FilterDatabase" localSheetId="9" hidden="1">表七!$A$5:$D$204</definedName>
    <definedName name="_xlnm.Print_Titles" localSheetId="6">表四!$1:$4</definedName>
    <definedName name="_xlnm.Print_Titles" localSheetId="11">表九!$1:$4</definedName>
    <definedName name="_xlnm.Print_Titles" localSheetId="8">表六!$1:$4</definedName>
  </definedNames>
  <calcPr calcId="144525"/>
</workbook>
</file>

<file path=xl/sharedStrings.xml><?xml version="1.0" encoding="utf-8"?>
<sst xmlns="http://schemas.openxmlformats.org/spreadsheetml/2006/main" count="938" uniqueCount="731">
  <si>
    <t>ZBMBOOKDIR_S=</t>
  </si>
  <si>
    <t>M:\1.21预算</t>
  </si>
  <si>
    <t>ZBMBOOKDIR_O=</t>
  </si>
  <si>
    <t>ZBMBOOK_S=</t>
  </si>
  <si>
    <t>2011年支出预算表(底).xls</t>
  </si>
  <si>
    <t>ZBMBOOK_O=</t>
  </si>
  <si>
    <t>2011tJ_1(1)(1).20.xls</t>
  </si>
  <si>
    <t>ZBMSHEET_S=</t>
  </si>
  <si>
    <t>一般</t>
  </si>
  <si>
    <t>ZBMSHEET_O=</t>
  </si>
  <si>
    <t>09_10</t>
  </si>
  <si>
    <t>ZBM_ZBMCOLUMN_S=</t>
  </si>
  <si>
    <t>ZBM_ZBMCOLUMN_O=</t>
  </si>
  <si>
    <t>ZBM_CALCCOLUMNS_S=</t>
  </si>
  <si>
    <t>n</t>
  </si>
  <si>
    <t>ZBM_CALCCOLUMNS_O=</t>
  </si>
  <si>
    <t>J</t>
  </si>
  <si>
    <t>附件2：</t>
  </si>
  <si>
    <t>县十八届人大四次
会议文件  （十二附件）</t>
  </si>
  <si>
    <t>姚    安    县</t>
  </si>
  <si>
    <t>2024年地方财政预算执行情况
2025年地方财政预算(草案)</t>
  </si>
  <si>
    <t>姚安县财政局编制</t>
  </si>
  <si>
    <t>目      录</t>
  </si>
  <si>
    <t>表一、2024年姚安县一般公共预算收入执行情况表··············(01)</t>
  </si>
  <si>
    <t>表二、2024年姚安县一般公共预算支出执行情况表··············(02)</t>
  </si>
  <si>
    <t>表三、2024年姚安县政府性基金预算收入执行情况表·············(07)</t>
  </si>
  <si>
    <t>表四、2024年姚安县政府性基金预算支出执行情况表·············(08)</t>
  </si>
  <si>
    <t>表五、2024年姚安县国有资本经营预算收支执行情况表············(09)</t>
  </si>
  <si>
    <t>表六、2025年姚安县一般公共预算收入预算情况表··············(10)</t>
  </si>
  <si>
    <t>表七、2025年姚安县一般公共预算支出预算情况表··············(11)</t>
  </si>
  <si>
    <t>表八、2025年姚安县政府性基金预算收入情况表···············(16)</t>
  </si>
  <si>
    <t>表九、2025年姚安县政府性基金预算支出情况表···············(17）</t>
  </si>
  <si>
    <t>表十、2025年姚安县国有资本经营预算收支情况表··············(18)</t>
  </si>
  <si>
    <t>表十一、2025年姚安县社会保险基金预算收支情况表·············(19)</t>
  </si>
  <si>
    <t>表十二、2024年姚安县政府债务限额和余额情况表··············(20)</t>
  </si>
  <si>
    <t>表十三、2025年姚安县政府债务限额和余额情况表··············(21)</t>
  </si>
  <si>
    <t>表十四、2024年姚安县地方政府债务限额表·················(22)</t>
  </si>
  <si>
    <t>2024年姚安县一般公共预算收入执行情况表</t>
  </si>
  <si>
    <t>表一</t>
  </si>
  <si>
    <t>单位：万元</t>
  </si>
  <si>
    <t>项目</t>
  </si>
  <si>
    <t>2023年
决算数</t>
  </si>
  <si>
    <t>2024年</t>
  </si>
  <si>
    <t>比较</t>
  </si>
  <si>
    <t>预算数</t>
  </si>
  <si>
    <t>调整后
预算数</t>
  </si>
  <si>
    <t>执行数</t>
  </si>
  <si>
    <t>比2023年决算数增长％</t>
  </si>
  <si>
    <t>比2024年预算数增长％</t>
  </si>
  <si>
    <t>101 税收收入</t>
  </si>
  <si>
    <t xml:space="preserve">  10101 增值税</t>
  </si>
  <si>
    <t xml:space="preserve">  10103 营业税</t>
  </si>
  <si>
    <t xml:space="preserve">  10104 企业所得税</t>
  </si>
  <si>
    <t xml:space="preserve">  10106 个人所得税</t>
  </si>
  <si>
    <t xml:space="preserve">  10107 资源税</t>
  </si>
  <si>
    <t xml:space="preserve">  10109 城市维护建设税</t>
  </si>
  <si>
    <t xml:space="preserve">  10110 房产税</t>
  </si>
  <si>
    <t xml:space="preserve">  10111 印花税</t>
  </si>
  <si>
    <t xml:space="preserve">  10112 城镇土地使用税</t>
  </si>
  <si>
    <t xml:space="preserve">  10113 土地增值税</t>
  </si>
  <si>
    <t xml:space="preserve">  10114 车船税</t>
  </si>
  <si>
    <t xml:space="preserve">  10118 耕地占用税</t>
  </si>
  <si>
    <t xml:space="preserve">  10119 契税</t>
  </si>
  <si>
    <t xml:space="preserve">  10120 烟叶税</t>
  </si>
  <si>
    <t xml:space="preserve">  10121 环境保护税</t>
  </si>
  <si>
    <t>103 非税收入</t>
  </si>
  <si>
    <t xml:space="preserve">  10302 专项收入</t>
  </si>
  <si>
    <t xml:space="preserve">  10304 行政事业性收费收入</t>
  </si>
  <si>
    <t xml:space="preserve">  10305 罚没收入</t>
  </si>
  <si>
    <t xml:space="preserve">  10306 国有资本经营收入</t>
  </si>
  <si>
    <t xml:space="preserve">   10307 国有资源（资产）有偿使用收入</t>
  </si>
  <si>
    <t xml:space="preserve">  10308 捐赠收入</t>
  </si>
  <si>
    <t xml:space="preserve">  10309 政府住房基金收入</t>
  </si>
  <si>
    <t xml:space="preserve">  10399 其他收入</t>
  </si>
  <si>
    <t>本年收入小计</t>
  </si>
  <si>
    <t xml:space="preserve"> </t>
  </si>
  <si>
    <t>1101101 地方政府一般债务收入</t>
  </si>
  <si>
    <t xml:space="preserve">  11011010101 新增一般债券收入</t>
  </si>
  <si>
    <t xml:space="preserve">  11011010102 再融资一般债券收入</t>
  </si>
  <si>
    <t>110 转移性收入</t>
  </si>
  <si>
    <t xml:space="preserve">  11001 返还性收入</t>
  </si>
  <si>
    <t xml:space="preserve">  11002 一般性转移支付收入</t>
  </si>
  <si>
    <t xml:space="preserve">  11003 专项转移支付收入</t>
  </si>
  <si>
    <t xml:space="preserve">  11008 上年结余收入</t>
  </si>
  <si>
    <t xml:space="preserve">  11009 调入资金</t>
  </si>
  <si>
    <t xml:space="preserve">  11015 动用预算稳定调节基金</t>
  </si>
  <si>
    <t xml:space="preserve">  1102103 地区间援助收入</t>
  </si>
  <si>
    <t>各项收入合计</t>
  </si>
  <si>
    <t>2024年姚安县一般公共预算支出执行情况表</t>
  </si>
  <si>
    <t>表二</t>
  </si>
  <si>
    <t>调整后 预算数</t>
  </si>
  <si>
    <t>201 一般公共服务支出</t>
  </si>
  <si>
    <t xml:space="preserve">  20101 人大事务</t>
  </si>
  <si>
    <t xml:space="preserve">  20102 政协事务</t>
  </si>
  <si>
    <t xml:space="preserve">  20103 政府办公厅(室)及相关机构事务</t>
  </si>
  <si>
    <t xml:space="preserve">  20104 发展与改革事务</t>
  </si>
  <si>
    <t xml:space="preserve">  20105 统计信息事务</t>
  </si>
  <si>
    <t xml:space="preserve">  20106 财政事务</t>
  </si>
  <si>
    <t xml:space="preserve">  20107 税收事务</t>
  </si>
  <si>
    <t xml:space="preserve">  20108 审计事务</t>
  </si>
  <si>
    <t xml:space="preserve">  20110 人力资源事务</t>
  </si>
  <si>
    <t xml:space="preserve">  20111 纪检监察事务</t>
  </si>
  <si>
    <t xml:space="preserve">  20113 商贸事务</t>
  </si>
  <si>
    <t xml:space="preserve">  20114 知识产权事务</t>
  </si>
  <si>
    <t xml:space="preserve">  20115 工商行政管理事务</t>
  </si>
  <si>
    <t xml:space="preserve">  20117 质量技术监督与检验检疫事务</t>
  </si>
  <si>
    <t xml:space="preserve">  20123 民族事务</t>
  </si>
  <si>
    <t xml:space="preserve">  20124 宗教事务</t>
  </si>
  <si>
    <t xml:space="preserve">  20126 档案事务</t>
  </si>
  <si>
    <t xml:space="preserve">  20128 民主党派及工商联事务</t>
  </si>
  <si>
    <t xml:space="preserve">  20129 群众团体事务</t>
  </si>
  <si>
    <t>20131 党委办公厅（室）及相关机构事务</t>
  </si>
  <si>
    <t xml:space="preserve">  20132 组织事务</t>
  </si>
  <si>
    <t xml:space="preserve">  20133 宣传事务</t>
  </si>
  <si>
    <t xml:space="preserve">  20134 统战事务</t>
  </si>
  <si>
    <t xml:space="preserve">  20136 其他共产党事务</t>
  </si>
  <si>
    <t xml:space="preserve">  20138 市场监督管理事物</t>
  </si>
  <si>
    <t xml:space="preserve">  20139 社会工作事务</t>
  </si>
  <si>
    <t xml:space="preserve">  20140 信访事务</t>
  </si>
  <si>
    <t xml:space="preserve">  20199 其他一般公共服务支出</t>
  </si>
  <si>
    <t>203 国防支出</t>
  </si>
  <si>
    <t>204 公共安全支出</t>
  </si>
  <si>
    <t xml:space="preserve">  20401 武装警察</t>
  </si>
  <si>
    <t xml:space="preserve">  20402 公安</t>
  </si>
  <si>
    <t xml:space="preserve">  20404 检察</t>
  </si>
  <si>
    <t xml:space="preserve">  20405 法院</t>
  </si>
  <si>
    <t xml:space="preserve">  20406 司法</t>
  </si>
  <si>
    <t xml:space="preserve">  20499 其他公共安全支出</t>
  </si>
  <si>
    <t>205 教育支出</t>
  </si>
  <si>
    <t xml:space="preserve">  20501 教育管理事务</t>
  </si>
  <si>
    <t xml:space="preserve">  20502 普通教育</t>
  </si>
  <si>
    <t xml:space="preserve">  20503 职业教育</t>
  </si>
  <si>
    <t xml:space="preserve">  20504 成人教育</t>
  </si>
  <si>
    <t xml:space="preserve">  20507 特殊教育</t>
  </si>
  <si>
    <t xml:space="preserve">  20508 教师进修及干部继续教育</t>
  </si>
  <si>
    <t xml:space="preserve">  20509 教育费附加安排的支出</t>
  </si>
  <si>
    <t xml:space="preserve">  20599 其他教育支出</t>
  </si>
  <si>
    <t>206 科学技术支出</t>
  </si>
  <si>
    <t xml:space="preserve">  20601 科学技术管理事务</t>
  </si>
  <si>
    <t xml:space="preserve">  20602 基础研究</t>
  </si>
  <si>
    <t xml:space="preserve">  20603 应用研究</t>
  </si>
  <si>
    <t xml:space="preserve">  20604 技术研究与开发</t>
  </si>
  <si>
    <t xml:space="preserve">  20605 科技条件与服务</t>
  </si>
  <si>
    <t xml:space="preserve">  20606 社会科学</t>
  </si>
  <si>
    <t xml:space="preserve">  20607 科学技术普及</t>
  </si>
  <si>
    <t xml:space="preserve">  20608 科技交流与合作</t>
  </si>
  <si>
    <t xml:space="preserve">  20609 科技重大专项</t>
  </si>
  <si>
    <t xml:space="preserve">  20699 其他科学技术支出</t>
  </si>
  <si>
    <t>207 文化旅游体育与传媒支出</t>
  </si>
  <si>
    <t xml:space="preserve">  20701 文化和旅游</t>
  </si>
  <si>
    <t xml:space="preserve">  20702 文物</t>
  </si>
  <si>
    <t xml:space="preserve">  20703 体育</t>
  </si>
  <si>
    <t xml:space="preserve">  20706 新闻出版电影</t>
  </si>
  <si>
    <t xml:space="preserve">  20708 广播电视</t>
  </si>
  <si>
    <t xml:space="preserve">  20799 其他文化旅游体育与传媒支出</t>
  </si>
  <si>
    <t>208 社会保障和就业支出</t>
  </si>
  <si>
    <t xml:space="preserve">  20801 人力资源和社会保障管理事务</t>
  </si>
  <si>
    <t xml:space="preserve">  20802 民政管理事务</t>
  </si>
  <si>
    <t xml:space="preserve">  20803 财政对社会保险基金的补助</t>
  </si>
  <si>
    <t xml:space="preserve">  20805 行政事业单位养老支出</t>
  </si>
  <si>
    <t xml:space="preserve">  20806 企业改革补助</t>
  </si>
  <si>
    <t xml:space="preserve">  20807 就业补助</t>
  </si>
  <si>
    <t xml:space="preserve">  20808 抚恤</t>
  </si>
  <si>
    <t xml:space="preserve">  20809 退役安置</t>
  </si>
  <si>
    <t xml:space="preserve">  20810 社会福利</t>
  </si>
  <si>
    <t xml:space="preserve">  20811 残疾人事业</t>
  </si>
  <si>
    <t xml:space="preserve">  20815 自然灾害生活救助</t>
  </si>
  <si>
    <t xml:space="preserve">  20816 红十字事业</t>
  </si>
  <si>
    <t xml:space="preserve">  20819 最低生活保障</t>
  </si>
  <si>
    <t xml:space="preserve">  20820 临时救助</t>
  </si>
  <si>
    <t xml:space="preserve">  20821 特困人员供养</t>
  </si>
  <si>
    <t xml:space="preserve">  20825 其他生活救助</t>
  </si>
  <si>
    <t xml:space="preserve">  20826 财政对基本养老保险基金的补助</t>
  </si>
  <si>
    <t xml:space="preserve">  20828 退役军人管理事务</t>
  </si>
  <si>
    <t xml:space="preserve">  20830 财政代缴社会保险费支出</t>
  </si>
  <si>
    <t xml:space="preserve">  20899 其他社会保障和就业支出</t>
  </si>
  <si>
    <t>210 卫生健康支出</t>
  </si>
  <si>
    <t xml:space="preserve">  21001 卫生健康管理事务</t>
  </si>
  <si>
    <t xml:space="preserve">  21002 公立医院</t>
  </si>
  <si>
    <t xml:space="preserve">  21003 基层医疗卫生机构</t>
  </si>
  <si>
    <t xml:space="preserve">  21004 公共卫生</t>
  </si>
  <si>
    <t xml:space="preserve">  21005 医疗保障</t>
  </si>
  <si>
    <t xml:space="preserve">  21006 中医药</t>
  </si>
  <si>
    <t xml:space="preserve">  21007 计划生育事务</t>
  </si>
  <si>
    <t xml:space="preserve">  21010 食品和药品监督管理事务</t>
  </si>
  <si>
    <t xml:space="preserve">  21011 行政事业单位医疗</t>
  </si>
  <si>
    <t xml:space="preserve">  21012 财政对基本医疗保险基金的补助</t>
  </si>
  <si>
    <t xml:space="preserve">  21013 医疗救助</t>
  </si>
  <si>
    <t xml:space="preserve">  21014 优抚对象医疗</t>
  </si>
  <si>
    <t xml:space="preserve">  21015 医疗保障管理事物</t>
  </si>
  <si>
    <t xml:space="preserve">  21016 老龄卫生健康事物</t>
  </si>
  <si>
    <t xml:space="preserve">  21099 其他医疗卫生支出</t>
  </si>
  <si>
    <t>211 节能环保支出</t>
  </si>
  <si>
    <t xml:space="preserve">  21101 环境保护管理事务</t>
  </si>
  <si>
    <t xml:space="preserve">  21102 环境监测与监察</t>
  </si>
  <si>
    <t xml:space="preserve">  21103 污染防治</t>
  </si>
  <si>
    <t xml:space="preserve">  21104 自然生态保护</t>
  </si>
  <si>
    <t xml:space="preserve">  21105 天然林保护</t>
  </si>
  <si>
    <t xml:space="preserve">  21106 退耕还林还草</t>
  </si>
  <si>
    <t xml:space="preserve">  21110 能源节约利用</t>
  </si>
  <si>
    <t xml:space="preserve">  21111 污染减排</t>
  </si>
  <si>
    <t xml:space="preserve">  21112 可再生能源</t>
  </si>
  <si>
    <t xml:space="preserve">  21113 资源综合利用</t>
  </si>
  <si>
    <t xml:space="preserve">  21114 能源管理事务</t>
  </si>
  <si>
    <t xml:space="preserve">  21199 其他节能环保支出</t>
  </si>
  <si>
    <t>212 城乡社区支出</t>
  </si>
  <si>
    <t xml:space="preserve">  21201 城乡社区管理事务</t>
  </si>
  <si>
    <t xml:space="preserve">  21202 城乡社区规划与管理</t>
  </si>
  <si>
    <t xml:space="preserve">  21203 城乡社区公共设施</t>
  </si>
  <si>
    <t xml:space="preserve">  21205 城乡社区环境卫生</t>
  </si>
  <si>
    <t xml:space="preserve">  21206 建设市场管理与监督</t>
  </si>
  <si>
    <t xml:space="preserve">  21299 其他城乡社区事务支出</t>
  </si>
  <si>
    <t>213 农林水支出</t>
  </si>
  <si>
    <t xml:space="preserve">  21301 农业农村</t>
  </si>
  <si>
    <t xml:space="preserve">  21302 林业和草原</t>
  </si>
  <si>
    <t xml:space="preserve">  21303 水利</t>
  </si>
  <si>
    <t xml:space="preserve">  21305 巩固脱贫衔接乡村振兴</t>
  </si>
  <si>
    <t xml:space="preserve">  21306 农业综合开发</t>
  </si>
  <si>
    <t xml:space="preserve">  21307 农村综合改革</t>
  </si>
  <si>
    <t xml:space="preserve">  21308 普惠金融发展支出</t>
  </si>
  <si>
    <t xml:space="preserve">  21399 其他农林水事务支出</t>
  </si>
  <si>
    <t>214 交通运输支出</t>
  </si>
  <si>
    <t xml:space="preserve">  21401 公路水路运输</t>
  </si>
  <si>
    <t xml:space="preserve">  21404 成品油价格改革对交通运输的补贴</t>
  </si>
  <si>
    <t xml:space="preserve">  21406 车辆购置税支出</t>
  </si>
  <si>
    <t xml:space="preserve">  21499 其他交通运输支出</t>
  </si>
  <si>
    <t>215 资源勘探工业信息等支出</t>
  </si>
  <si>
    <t xml:space="preserve">  21501 资源勘探开发和服务支出</t>
  </si>
  <si>
    <t xml:space="preserve">  21502 制造业</t>
  </si>
  <si>
    <t xml:space="preserve">  21503 建筑业</t>
  </si>
  <si>
    <t xml:space="preserve">  21504 电力监管支出</t>
  </si>
  <si>
    <t xml:space="preserve">  21505 工业和信息产业监管支出</t>
  </si>
  <si>
    <t xml:space="preserve">  21506 安全生产监管</t>
  </si>
  <si>
    <t xml:space="preserve">  21507 国有资产监管</t>
  </si>
  <si>
    <t xml:space="preserve">  21508 支持中小企业发展和管理支出</t>
  </si>
  <si>
    <t xml:space="preserve">  21599 其他资源勘探电力信息等事务支出</t>
  </si>
  <si>
    <t>216 商业服务业等事务支出</t>
  </si>
  <si>
    <t xml:space="preserve">  21602 商业流通事务</t>
  </si>
  <si>
    <t xml:space="preserve">  21605 旅游业管理与服务支出</t>
  </si>
  <si>
    <t xml:space="preserve">  21606 涉外发展服务支出</t>
  </si>
  <si>
    <t xml:space="preserve">  21699 其他商业服务业等事务支出</t>
  </si>
  <si>
    <t>217 金融支出</t>
  </si>
  <si>
    <t xml:space="preserve">  21701 金融部门行政支出</t>
  </si>
  <si>
    <t xml:space="preserve">  21702 金融部门监管支出</t>
  </si>
  <si>
    <t xml:space="preserve">  21705 农村金融发展支出</t>
  </si>
  <si>
    <t xml:space="preserve">  21799 其他金融监管等事务支出</t>
  </si>
  <si>
    <t>218 地震灾后恢复重建支出</t>
  </si>
  <si>
    <t>219 援助其他地区支出</t>
  </si>
  <si>
    <t>220 自然资源海洋气象等支出</t>
  </si>
  <si>
    <t xml:space="preserve">  22001 自然资源事务</t>
  </si>
  <si>
    <t xml:space="preserve">  22003 测绘事务</t>
  </si>
  <si>
    <t xml:space="preserve">  22004 地震事务</t>
  </si>
  <si>
    <t xml:space="preserve">  22005 气象事务</t>
  </si>
  <si>
    <t xml:space="preserve">  22099 其他自然资源海洋气象等支出</t>
  </si>
  <si>
    <t>221 住房保障支出</t>
  </si>
  <si>
    <t xml:space="preserve">  22101 保障性安居工程支出</t>
  </si>
  <si>
    <t xml:space="preserve">  22102 住房改革支出</t>
  </si>
  <si>
    <t xml:space="preserve">  22103 城乡社区住宅</t>
  </si>
  <si>
    <t>222 粮油物资储备事务支出</t>
  </si>
  <si>
    <t xml:space="preserve">  22201 粮油事务</t>
  </si>
  <si>
    <t xml:space="preserve">  22202 物资事务</t>
  </si>
  <si>
    <t xml:space="preserve">  22203 能源储备</t>
  </si>
  <si>
    <t xml:space="preserve">  22204 粮油储备</t>
  </si>
  <si>
    <t xml:space="preserve">  22205 重要商品储备</t>
  </si>
  <si>
    <t>224 灾害防治及应急管理支出</t>
  </si>
  <si>
    <t xml:space="preserve">  22401 应急管理事物</t>
  </si>
  <si>
    <t xml:space="preserve">  22402 消防事物</t>
  </si>
  <si>
    <t xml:space="preserve">  22405 地震事物</t>
  </si>
  <si>
    <t xml:space="preserve">  22406 自然灾害防治</t>
  </si>
  <si>
    <t xml:space="preserve">  22407 自然灾害救灾及恢复重建支出</t>
  </si>
  <si>
    <t xml:space="preserve">  22499 其他灾害防治及应急管理支出</t>
  </si>
  <si>
    <t>227 预备费</t>
  </si>
  <si>
    <t>228 国债还本付息支出</t>
  </si>
  <si>
    <t>229 其他支出</t>
  </si>
  <si>
    <t>232 债务付息支出</t>
  </si>
  <si>
    <t>233 债务发行费用支出</t>
  </si>
  <si>
    <t>本年支出小计</t>
  </si>
  <si>
    <t>231 债务还本支出</t>
  </si>
  <si>
    <t xml:space="preserve">  231030101 通过再融资债券还本支出</t>
  </si>
  <si>
    <t xml:space="preserve">  231030102 通过财政资金还本支出</t>
  </si>
  <si>
    <t xml:space="preserve">  2310303 地方政府向国际组织借款还本支出</t>
  </si>
  <si>
    <t xml:space="preserve">  2310399 地方政府其他一般债务还本支出</t>
  </si>
  <si>
    <t>230 转移性支出</t>
  </si>
  <si>
    <t xml:space="preserve">  23001 返还性支出</t>
  </si>
  <si>
    <t xml:space="preserve">  23002 一般性转移支付</t>
  </si>
  <si>
    <t xml:space="preserve">  23006 专项上解支出</t>
  </si>
  <si>
    <t xml:space="preserve">  23008 调出资金</t>
  </si>
  <si>
    <t xml:space="preserve">  23009 年终结余安排支出</t>
  </si>
  <si>
    <t xml:space="preserve">  23011  债券转贷支出</t>
  </si>
  <si>
    <t xml:space="preserve">  23015 安排预算稳定调节基金</t>
  </si>
  <si>
    <t>各项支出合计</t>
  </si>
  <si>
    <t>2024年姚安县政府性基金预算收入执行情况表</t>
  </si>
  <si>
    <t>表三</t>
  </si>
  <si>
    <t>2023年决算数</t>
  </si>
  <si>
    <t>调整后     预算数</t>
  </si>
  <si>
    <t>1030118 散装水泥专项资金收入</t>
  </si>
  <si>
    <t>1030119 新型墙体材料专项基金收入</t>
  </si>
  <si>
    <t>1030133 新增建设用地土地有偿使用费收入</t>
  </si>
  <si>
    <t>1030135 育林基金收入</t>
  </si>
  <si>
    <t>1030136 森林植被恢复费</t>
  </si>
  <si>
    <t>1030138 地方水利建设基金收入</t>
  </si>
  <si>
    <t>1030142 残疾人就业保障金收入</t>
  </si>
  <si>
    <t>1030143 政府住房基金收入</t>
  </si>
  <si>
    <t>1030146 国有土地收益基金收入</t>
  </si>
  <si>
    <t>1030147 农业土地开发资金收入</t>
  </si>
  <si>
    <t>1030148 国有土地使用权出让收入</t>
  </si>
  <si>
    <t xml:space="preserve">  103014801  土地出让价款收入</t>
  </si>
  <si>
    <t xml:space="preserve">  103014802  补缴的土地价款</t>
  </si>
  <si>
    <t xml:space="preserve">  103014803  划拨土地收入</t>
  </si>
  <si>
    <t xml:space="preserve">  103014898  缴纳新增建设用地土地有偿使用费</t>
  </si>
  <si>
    <t xml:space="preserve">  103014899  其他土地出让收入</t>
  </si>
  <si>
    <t>1030178 污水处理费收入</t>
  </si>
  <si>
    <t>1030199 其他政府性基金收入</t>
  </si>
  <si>
    <t>103100601 土地储备专项债券对应项目专项收入</t>
  </si>
  <si>
    <t>103100602 棚户区改造专项债券对应项目专项收入</t>
  </si>
  <si>
    <t>103109998 其他地方自行试点项目收益专项债券对应项目专项收入</t>
  </si>
  <si>
    <t>11004 政府性基金转移收入</t>
  </si>
  <si>
    <t>1100401 政府性基金补助收入</t>
  </si>
  <si>
    <t>1100402 政府性基金上解收入</t>
  </si>
  <si>
    <t>1100413 超长期特别国债转移支付收入</t>
  </si>
  <si>
    <t>11011 债务转贷收入</t>
  </si>
  <si>
    <t xml:space="preserve">   11011020101 新增专项债券转贷收入</t>
  </si>
  <si>
    <t xml:space="preserve">   11011020102 再融资专项债券转贷收入</t>
  </si>
  <si>
    <t>11008 上年结余收入</t>
  </si>
  <si>
    <t>11009 调入资金</t>
  </si>
  <si>
    <t>2024年姚安县政府性基金预算支出执行情况表</t>
  </si>
  <si>
    <t>表四</t>
  </si>
  <si>
    <t>调整后预算数</t>
  </si>
  <si>
    <t>208 社会保障和就业</t>
  </si>
  <si>
    <t xml:space="preserve">  20822 大中型水库移民后期扶持基金支出</t>
  </si>
  <si>
    <t xml:space="preserve">  20860 残疾人就业保障金支出</t>
  </si>
  <si>
    <t>212 城乡社区事务</t>
  </si>
  <si>
    <t xml:space="preserve">  21207 政府住房基金支出</t>
  </si>
  <si>
    <t xml:space="preserve">  21208 国有土地使用权出让收入安排的支出</t>
  </si>
  <si>
    <t xml:space="preserve">  21214 其他污水处理费安排的支出</t>
  </si>
  <si>
    <t xml:space="preserve">  21215 土地储备专项债券收入安排的支出</t>
  </si>
  <si>
    <t xml:space="preserve">  21216 棚户区改造专项债券收入安排的支出</t>
  </si>
  <si>
    <t xml:space="preserve">  21217  城市基础设施配套费对应专项债务收入安排的支出</t>
  </si>
  <si>
    <t>213 农林水事务</t>
  </si>
  <si>
    <t xml:space="preserve">  21362 森林植被恢复费安排的支出</t>
  </si>
  <si>
    <t xml:space="preserve">  21366 大中型水库库区基金及对应专项债务收入</t>
  </si>
  <si>
    <t xml:space="preserve">  21369 国家重大水利工程建设基金支出</t>
  </si>
  <si>
    <t xml:space="preserve">  21372 大中型水库移民后期扶持基金支出</t>
  </si>
  <si>
    <t xml:space="preserve">  22904  其他政府性基金及对应专项债务收入安排的支出</t>
  </si>
  <si>
    <t xml:space="preserve">  2290402 其他地方自行试点项目收益专项债券收入安排的支出</t>
  </si>
  <si>
    <t xml:space="preserve">  22908 彩票发行销售机构业务安排的支出</t>
  </si>
  <si>
    <t xml:space="preserve">  22960 彩票公益金安排的支出</t>
  </si>
  <si>
    <t>234 抗疫特别国债安排的支出</t>
  </si>
  <si>
    <t xml:space="preserve">  23401 基础设施建设</t>
  </si>
  <si>
    <t xml:space="preserve">  23402 抗疫相关支出</t>
  </si>
  <si>
    <t xml:space="preserve">  2310401 通过财政资金等还本支出</t>
  </si>
  <si>
    <t xml:space="preserve">  2310402 通过再融资债券还本支出</t>
  </si>
  <si>
    <t xml:space="preserve">  2290499 其他政府性基金债务还本支出</t>
  </si>
  <si>
    <t xml:space="preserve">  23004 政府性基金转移支付</t>
  </si>
  <si>
    <t xml:space="preserve">    2300401 政府性基金补助支出</t>
  </si>
  <si>
    <t xml:space="preserve">    2300402 政府性基金上解支出</t>
  </si>
  <si>
    <t xml:space="preserve">  23009 年终结余</t>
  </si>
  <si>
    <t>2024年姚安县国有资本经营预算收支执行情况表</t>
  </si>
  <si>
    <t>表五</t>
  </si>
  <si>
    <r>
      <rPr>
        <b/>
        <sz val="10"/>
        <rFont val="Times New Roman"/>
        <charset val="0"/>
      </rPr>
      <t>2023</t>
    </r>
    <r>
      <rPr>
        <b/>
        <sz val="10"/>
        <rFont val="宋体"/>
        <charset val="0"/>
      </rPr>
      <t>年决算数</t>
    </r>
  </si>
  <si>
    <r>
      <rPr>
        <b/>
        <sz val="10"/>
        <rFont val="Times New Roman"/>
        <charset val="0"/>
      </rPr>
      <t>2024</t>
    </r>
    <r>
      <rPr>
        <b/>
        <sz val="10"/>
        <rFont val="宋体"/>
        <charset val="0"/>
      </rPr>
      <t>年</t>
    </r>
  </si>
  <si>
    <t>比2023年决算数增长%</t>
  </si>
  <si>
    <t>完成2024年预算数的%</t>
  </si>
  <si>
    <t xml:space="preserve">  利润收入</t>
  </si>
  <si>
    <t xml:space="preserve">  股利、股息收入</t>
  </si>
  <si>
    <t xml:space="preserve">  产权转让收入</t>
  </si>
  <si>
    <t xml:space="preserve">  清算收入</t>
  </si>
  <si>
    <t xml:space="preserve">  其他国有资本经营预算收入</t>
  </si>
  <si>
    <t xml:space="preserve">  转移性收入</t>
  </si>
  <si>
    <t xml:space="preserve">  上年结转</t>
  </si>
  <si>
    <t xml:space="preserve">  账务调整收入</t>
  </si>
  <si>
    <t xml:space="preserve">  解决历史遗留问题及改革成本支出</t>
  </si>
  <si>
    <t xml:space="preserve">  “三供一业”移交补助支出</t>
  </si>
  <si>
    <t xml:space="preserve">  国有企业办职教幼教补助支出</t>
  </si>
  <si>
    <t xml:space="preserve">  国有企业退休人员社会化管理补助支出</t>
  </si>
  <si>
    <t xml:space="preserve">  国有企业改革成本支出</t>
  </si>
  <si>
    <t xml:space="preserve">  离休干部医药费补助支出</t>
  </si>
  <si>
    <t xml:space="preserve">  其他解决历史遗留问题及改革成本支出</t>
  </si>
  <si>
    <t xml:space="preserve">  国有企业资本金注入</t>
  </si>
  <si>
    <t xml:space="preserve">  生态环境保护支出</t>
  </si>
  <si>
    <t xml:space="preserve">  其他国有企业资本金注入</t>
  </si>
  <si>
    <t xml:space="preserve">  国有企业政策性补贴</t>
  </si>
  <si>
    <t xml:space="preserve">  国有企业政策性补贴（项）</t>
  </si>
  <si>
    <t xml:space="preserve">  金融国有资本经营预算支出</t>
  </si>
  <si>
    <t xml:space="preserve">  其他金融国有资本经营预算支出</t>
  </si>
  <si>
    <t xml:space="preserve">  其他国有资本经营预算支出</t>
  </si>
  <si>
    <t xml:space="preserve">  其他国有资本经营预算支出（项）</t>
  </si>
  <si>
    <t xml:space="preserve">  国有资本经营预算转移支付</t>
  </si>
  <si>
    <t xml:space="preserve">  调出资金</t>
  </si>
  <si>
    <t xml:space="preserve">  结转下年</t>
  </si>
  <si>
    <t>2025年姚安县一般公共预算收入预算情况表</t>
  </si>
  <si>
    <t>表六</t>
  </si>
  <si>
    <t>2024年
执行数</t>
  </si>
  <si>
    <t>2025年</t>
  </si>
  <si>
    <t>比上年％</t>
  </si>
  <si>
    <t>10101 增值税</t>
  </si>
  <si>
    <t>10103 营业税</t>
  </si>
  <si>
    <t>10104 企业所得税</t>
  </si>
  <si>
    <t>10106 个人所得税</t>
  </si>
  <si>
    <t>10107 资源税</t>
  </si>
  <si>
    <t>10109 城市维护建设税</t>
  </si>
  <si>
    <t>10110 房产税</t>
  </si>
  <si>
    <t>10111 印花税</t>
  </si>
  <si>
    <t>10112 城镇土地使用税</t>
  </si>
  <si>
    <t>10113 土地增值税</t>
  </si>
  <si>
    <t>10114 车船税</t>
  </si>
  <si>
    <t>10118 耕地占用税</t>
  </si>
  <si>
    <t>10119 契税</t>
  </si>
  <si>
    <t>10120 烟叶税</t>
  </si>
  <si>
    <t>10121 环境保护税</t>
  </si>
  <si>
    <t>10302 专项收入</t>
  </si>
  <si>
    <t>10304 行政事业性收费收入</t>
  </si>
  <si>
    <t>10305 罚没收入</t>
  </si>
  <si>
    <t xml:space="preserve">   10306 国有资本经营收入</t>
  </si>
  <si>
    <t>10307 国有资源（资产）有偿使用收入</t>
  </si>
  <si>
    <t>10308 捐赠收入</t>
  </si>
  <si>
    <t>10309 政府住房基金收入</t>
  </si>
  <si>
    <t>10399 其他收入</t>
  </si>
  <si>
    <t xml:space="preserve">   11011010101 新增一般债券收入</t>
  </si>
  <si>
    <t xml:space="preserve">   11011010102 再融资一般债券收入</t>
  </si>
  <si>
    <t>11001 返还性收入</t>
  </si>
  <si>
    <t>11002 一般性转移支付收入</t>
  </si>
  <si>
    <t>11003 专项转移支付收入</t>
  </si>
  <si>
    <t>11015 动用预算稳定调节基金</t>
  </si>
  <si>
    <t>11021 地区间援助收入</t>
  </si>
  <si>
    <t>2025年姚安县一般公共预算支出预算情况表</t>
  </si>
  <si>
    <t>表七</t>
  </si>
  <si>
    <t>201 一般公共服务</t>
  </si>
  <si>
    <t>20101 人大事务</t>
  </si>
  <si>
    <t>20102 政协事务</t>
  </si>
  <si>
    <t>20103 政府办公厅(室)及相关机构事务</t>
  </si>
  <si>
    <t>20104 发展与改革事务</t>
  </si>
  <si>
    <t>20105 统计信息事务</t>
  </si>
  <si>
    <t>20106 财政事务</t>
  </si>
  <si>
    <t>20107 税收事务</t>
  </si>
  <si>
    <t>20108 审计事务</t>
  </si>
  <si>
    <t>20110 人力资源事务</t>
  </si>
  <si>
    <t>20111 纪检监察事务</t>
  </si>
  <si>
    <t>20113 商贸事务</t>
  </si>
  <si>
    <t>20114 知识产权事务</t>
  </si>
  <si>
    <t>20115 工商行政管理事务</t>
  </si>
  <si>
    <t>20117 质量技术监督与检验检疫事务</t>
  </si>
  <si>
    <t>20123 民族事务</t>
  </si>
  <si>
    <t>20124 宗教事务</t>
  </si>
  <si>
    <t>20126 档案事务</t>
  </si>
  <si>
    <t>20128 民主党派及工商联事务</t>
  </si>
  <si>
    <t>20129 群众团体事务</t>
  </si>
  <si>
    <t>20132 组织事务</t>
  </si>
  <si>
    <t>20133 宣传事务</t>
  </si>
  <si>
    <t>20134 统战事务</t>
  </si>
  <si>
    <t>20136 其他共产党事务支出</t>
  </si>
  <si>
    <t>20138 市场监督管理事物</t>
  </si>
  <si>
    <t>20139 社会工作事务</t>
  </si>
  <si>
    <t>20140 信访事务</t>
  </si>
  <si>
    <t>20199 其他一般公共服务支出</t>
  </si>
  <si>
    <t>203 国防</t>
  </si>
  <si>
    <t>204 公共安全</t>
  </si>
  <si>
    <t>20401 武装警察</t>
  </si>
  <si>
    <t>20402 公安</t>
  </si>
  <si>
    <t>20404 检察</t>
  </si>
  <si>
    <t>20405 法院</t>
  </si>
  <si>
    <t>20406 司法</t>
  </si>
  <si>
    <t>20499 其他公共安全支出</t>
  </si>
  <si>
    <t>205 教育</t>
  </si>
  <si>
    <t>20501 教育管理事务</t>
  </si>
  <si>
    <t>20502 普通教育</t>
  </si>
  <si>
    <t>20503 职业教育</t>
  </si>
  <si>
    <t>20504 成人教育</t>
  </si>
  <si>
    <t>20507 特殊教育</t>
  </si>
  <si>
    <t>20508 教师进修及干部继续教育</t>
  </si>
  <si>
    <t>20509 教育费附加安排的支出</t>
  </si>
  <si>
    <t>20599 其他教育支出</t>
  </si>
  <si>
    <t>206 科学技术</t>
  </si>
  <si>
    <t>20601 科学技术管理事务</t>
  </si>
  <si>
    <t>20602 基础研究</t>
  </si>
  <si>
    <t>20603 应用研究</t>
  </si>
  <si>
    <t>20604 技术研究与开发</t>
  </si>
  <si>
    <t>20605 科技条件与服务</t>
  </si>
  <si>
    <t>20606 社会科学</t>
  </si>
  <si>
    <t>20607 科学技术普及</t>
  </si>
  <si>
    <t>20608 科技交流与合作</t>
  </si>
  <si>
    <t>20609 科技重大专项</t>
  </si>
  <si>
    <t>20699 其他科学技术支出</t>
  </si>
  <si>
    <t>20701 文化和旅游</t>
  </si>
  <si>
    <t>20702 文物</t>
  </si>
  <si>
    <t>20703 体育</t>
  </si>
  <si>
    <t>20705 新闻出版</t>
  </si>
  <si>
    <t>20708 广播电视</t>
  </si>
  <si>
    <t>20799 其他文化旅游体育与传媒支出</t>
  </si>
  <si>
    <t>20801 人力资源和社会保障管理事务</t>
  </si>
  <si>
    <t>20802 民政管理事务</t>
  </si>
  <si>
    <t>20803 财政对社会保险基金的补助</t>
  </si>
  <si>
    <t>20805 行政事业单位养老支出</t>
  </si>
  <si>
    <t>20806 企业改革补助</t>
  </si>
  <si>
    <t>20807 就业补助</t>
  </si>
  <si>
    <t>20808 抚恤</t>
  </si>
  <si>
    <t>20809 退役安置</t>
  </si>
  <si>
    <t>20810 社会福利</t>
  </si>
  <si>
    <t>20811 残疾人事业</t>
  </si>
  <si>
    <t>20815 自然灾害生活救助</t>
  </si>
  <si>
    <t>20816 红十字事业</t>
  </si>
  <si>
    <t>20819 最低生活保障</t>
  </si>
  <si>
    <t>20820 临时救助</t>
  </si>
  <si>
    <t>20821 特困人员供养</t>
  </si>
  <si>
    <t>20825 其他生活救助</t>
  </si>
  <si>
    <t>20826 财政对基本养老保险基金的补助</t>
  </si>
  <si>
    <t>20827 财政对其他社会保险基金的补助</t>
  </si>
  <si>
    <t>20828 退役军人管理事务</t>
  </si>
  <si>
    <t>20830 财政代缴社会保险费支出</t>
  </si>
  <si>
    <t>20899 其他社会保障和就业支出</t>
  </si>
  <si>
    <t>210  卫生健康支出</t>
  </si>
  <si>
    <t>21001 卫生健康管理事务</t>
  </si>
  <si>
    <t>21002 公立医院</t>
  </si>
  <si>
    <t>21003 基层医疗卫生机构</t>
  </si>
  <si>
    <t>21004 公共卫生</t>
  </si>
  <si>
    <t>21005 医疗保障</t>
  </si>
  <si>
    <t>21007 计划生育事务</t>
  </si>
  <si>
    <t>21010 食品和药品监督管理事务</t>
  </si>
  <si>
    <t>21011 行政事业单位医疗</t>
  </si>
  <si>
    <t>21012 财政对基本医疗保险基金的补助</t>
  </si>
  <si>
    <t>21013 医疗救助</t>
  </si>
  <si>
    <t>21014 优抚对象医疗</t>
  </si>
  <si>
    <t>21015 医疗保障管理事物</t>
  </si>
  <si>
    <t>21016 老龄卫生健康事物</t>
  </si>
  <si>
    <t>21017 中医药事务</t>
  </si>
  <si>
    <t>21099 其他医疗卫生支出</t>
  </si>
  <si>
    <t>211 节能环保</t>
  </si>
  <si>
    <t>21101 环境保护管理事务</t>
  </si>
  <si>
    <t>21102 环境监测与监察</t>
  </si>
  <si>
    <t>21103 污染防治</t>
  </si>
  <si>
    <t>21104 自然生态保护</t>
  </si>
  <si>
    <t>21105 天然林保护</t>
  </si>
  <si>
    <t>21110 能源节约利用</t>
  </si>
  <si>
    <t>21111 污染减排</t>
  </si>
  <si>
    <t>21112 可再生能源</t>
  </si>
  <si>
    <t>21113 资源综合利用</t>
  </si>
  <si>
    <t>21114 能源管理事务</t>
  </si>
  <si>
    <t>21199 其他节能环保支出</t>
  </si>
  <si>
    <t>21201 城乡社区管理事务</t>
  </si>
  <si>
    <t>21202 城乡社区规划与管理</t>
  </si>
  <si>
    <t>21203 城乡社区公共设施</t>
  </si>
  <si>
    <t>21205 城乡社区环境卫生</t>
  </si>
  <si>
    <t>21206 建设市场管理与监督</t>
  </si>
  <si>
    <t>21299 其他城乡社区事务支出</t>
  </si>
  <si>
    <t>21301 农业农村</t>
  </si>
  <si>
    <t>21302 林业和草原</t>
  </si>
  <si>
    <t>21303 水利</t>
  </si>
  <si>
    <t>21305 巩固脱贫攻坚成果衔接乡村振兴</t>
  </si>
  <si>
    <t>21306 农业综合开发</t>
  </si>
  <si>
    <t>21307 农村综合改革</t>
  </si>
  <si>
    <t>21308 普惠金融发展支出</t>
  </si>
  <si>
    <t>21399 其他农林水支出</t>
  </si>
  <si>
    <t>214 交通运输</t>
  </si>
  <si>
    <t>21401 公路水路运输</t>
  </si>
  <si>
    <t>21404 成品油价格改革对交通运输的补贴</t>
  </si>
  <si>
    <t>21499 其他交通运输支出</t>
  </si>
  <si>
    <t>21501 资源勘探开发和服务支出</t>
  </si>
  <si>
    <t>21502 制造业</t>
  </si>
  <si>
    <t>21503 建筑业</t>
  </si>
  <si>
    <t>21504 电力监管支出</t>
  </si>
  <si>
    <t>21505 工业和信息产业监管支出</t>
  </si>
  <si>
    <t>21506 安全生产监管</t>
  </si>
  <si>
    <t>21507 国有资产监管</t>
  </si>
  <si>
    <t>21508 支持中小企业发展和管理支出</t>
  </si>
  <si>
    <t>21599 其他资源勘探电力信息等事务支出</t>
  </si>
  <si>
    <t>216 商业服务业等支出</t>
  </si>
  <si>
    <t>21602 商业流通事务</t>
  </si>
  <si>
    <t>21605 旅游业管理与服务支出</t>
  </si>
  <si>
    <t>21606 涉外发展服务支出</t>
  </si>
  <si>
    <t>21699 其他商业服务业等事务支出</t>
  </si>
  <si>
    <t>21701 金融部门行政支出</t>
  </si>
  <si>
    <t>21702 金融部门监管支出</t>
  </si>
  <si>
    <t>21703 农村金融发展支出</t>
  </si>
  <si>
    <t>21799 其他金融监管等事务支出</t>
  </si>
  <si>
    <t>22001 自然资源事务</t>
  </si>
  <si>
    <t>22003 测绘事务</t>
  </si>
  <si>
    <t>22005 气象事务</t>
  </si>
  <si>
    <t>22099 其他自然资源海洋气象等支出</t>
  </si>
  <si>
    <t>22101 保障性安居工程支出</t>
  </si>
  <si>
    <t>22102 住房改革支出</t>
  </si>
  <si>
    <t>22103 城乡社区住宅</t>
  </si>
  <si>
    <t>222 粮油物资储备事务</t>
  </si>
  <si>
    <t>22201 粮油事务</t>
  </si>
  <si>
    <t>22202 物资事务</t>
  </si>
  <si>
    <t>22203 能源储备</t>
  </si>
  <si>
    <t>22204 粮油储备</t>
  </si>
  <si>
    <t>22205 重要商品储备</t>
  </si>
  <si>
    <t>22401 应急管理事物</t>
  </si>
  <si>
    <t>22402 消防事物</t>
  </si>
  <si>
    <t>22405 地震事物</t>
  </si>
  <si>
    <t>22406 自然灾害防治</t>
  </si>
  <si>
    <t>22407 自然灾害救灾及恢复重建支出</t>
  </si>
  <si>
    <t>22499 其他灾害防治及应急管理支出</t>
  </si>
  <si>
    <t>231030101 通过再融资债券还本支出</t>
  </si>
  <si>
    <t>231030102 通过财政资金还本支出</t>
  </si>
  <si>
    <t>2310303 地方政府向国际组织借款还本支出</t>
  </si>
  <si>
    <t>2310399 地方政府其他一般债务还本支出</t>
  </si>
  <si>
    <t>23001 返还性支出</t>
  </si>
  <si>
    <t>23002 一般性转移支付</t>
  </si>
  <si>
    <t>23006 专项上解支出</t>
  </si>
  <si>
    <t>23008 调出资金</t>
  </si>
  <si>
    <t>23009 年终结余安排支出</t>
  </si>
  <si>
    <t>23015 安排预算稳定调节基金</t>
  </si>
  <si>
    <t>2301101 债券转贷支出</t>
  </si>
  <si>
    <t>2025年姚安县政府性基金预算收入情况表</t>
  </si>
  <si>
    <t>表八</t>
  </si>
  <si>
    <t xml:space="preserve">  103014801 土地出让价款收入</t>
  </si>
  <si>
    <t xml:space="preserve">  103014802 补缴的土地价款</t>
  </si>
  <si>
    <t xml:space="preserve">  103014803 划拨土地收入</t>
  </si>
  <si>
    <t xml:space="preserve">  103014898 缴纳新增建设用地土地有偿使用费</t>
  </si>
  <si>
    <t xml:space="preserve">  103014899 其他土地出让收入</t>
  </si>
  <si>
    <t>10310 专项债券对应项目专项收入</t>
  </si>
  <si>
    <t xml:space="preserve">  103100601 土地储备专项债券对应项目专项收入</t>
  </si>
  <si>
    <t xml:space="preserve">  103100602 棚户区改造专项债券对应项目专项收入</t>
  </si>
  <si>
    <t xml:space="preserve">  103109998 其他地方自行试点项目收益专项债券对应项目专项收入</t>
  </si>
  <si>
    <t xml:space="preserve">  1100401 政府性基金补助收入</t>
  </si>
  <si>
    <t xml:space="preserve">  1100402 政府性基金上解收入</t>
  </si>
  <si>
    <t xml:space="preserve">  1100413 超长期特别国债转移支付收入</t>
  </si>
  <si>
    <t xml:space="preserve">  11011020101 新增专项债券收入</t>
  </si>
  <si>
    <t xml:space="preserve">  11011020102 再融资专项债券收入</t>
  </si>
  <si>
    <t>2025年姚安县政府性基金预算支出情况表</t>
  </si>
  <si>
    <t>表九</t>
  </si>
  <si>
    <t>2109899 超长期特别国债安排的其他卫生健康支出</t>
  </si>
  <si>
    <t>21208 国有土地使用权出让收入安排的支出</t>
  </si>
  <si>
    <t>21214 其他污水处理费安排的支出</t>
  </si>
  <si>
    <t>21215 土地储备专项债券收入安排的支出</t>
  </si>
  <si>
    <t>21216 棚户区改造专项债券收入安排的支出</t>
  </si>
  <si>
    <t>21218 污水处理费对应专项债券收入安排的支出</t>
  </si>
  <si>
    <t>21366 大中型水库库区基金支出</t>
  </si>
  <si>
    <t>21370 水土保持补偿费安排的支出</t>
  </si>
  <si>
    <t>21372 大中型水库移民后期扶持基金支出</t>
  </si>
  <si>
    <t>22904 其他政府性基金及对应专项债务收入安排的支出</t>
  </si>
  <si>
    <t>22908 彩票发行销售机构业务安排的支出</t>
  </si>
  <si>
    <t>22960 彩票公益金安排的支出</t>
  </si>
  <si>
    <t>22998 超长期特别国债安排的其他支出</t>
  </si>
  <si>
    <t>23104 地方政府专项债务还本支出</t>
  </si>
  <si>
    <t xml:space="preserve">  2310402 再融资债券资金还本支出</t>
  </si>
  <si>
    <t xml:space="preserve">  2310499 其他政府性基金债务还本支出</t>
  </si>
  <si>
    <t>23105 抗疫特别国债还本支出</t>
  </si>
  <si>
    <t>23004 政府性基金转移支付</t>
  </si>
  <si>
    <t>2300401 政府性基金补助支出</t>
  </si>
  <si>
    <t>2300402 政府性基金上解支出</t>
  </si>
  <si>
    <t>23006 政府性基金上解支出</t>
  </si>
  <si>
    <t>23009 年终结余</t>
  </si>
  <si>
    <t>23011 债务转贷支出</t>
  </si>
  <si>
    <t>2301115 国有土地使用权出让金债务转贷支出</t>
  </si>
  <si>
    <t>2025年姚安县国有资本经营预算收支情况表</t>
  </si>
  <si>
    <t>表十</t>
  </si>
  <si>
    <r>
      <rPr>
        <b/>
        <sz val="10"/>
        <rFont val="Times New Roman"/>
        <charset val="0"/>
      </rPr>
      <t>2024</t>
    </r>
    <r>
      <rPr>
        <b/>
        <sz val="10"/>
        <rFont val="宋体"/>
        <charset val="0"/>
      </rPr>
      <t>年执行数</t>
    </r>
  </si>
  <si>
    <t xml:space="preserve">  转移性支出</t>
  </si>
  <si>
    <t>2025年姚安县社会保险基金预算收支情况表</t>
  </si>
  <si>
    <t>表十一</t>
  </si>
  <si>
    <t>2024年
预算数</t>
  </si>
  <si>
    <t>比上年执行数％</t>
  </si>
  <si>
    <t>一、收入</t>
  </si>
  <si>
    <t xml:space="preserve">    其中： 1.保险费收入</t>
  </si>
  <si>
    <t xml:space="preserve">           2.财政补贴收入</t>
  </si>
  <si>
    <t xml:space="preserve">           3.利息收入</t>
  </si>
  <si>
    <t xml:space="preserve">           4.委托投资收益</t>
  </si>
  <si>
    <t xml:space="preserve">           5.转移收入</t>
  </si>
  <si>
    <t xml:space="preserve">           6.上级补助收入</t>
  </si>
  <si>
    <t xml:space="preserve">           7.其他收入</t>
  </si>
  <si>
    <t>二、支出</t>
  </si>
  <si>
    <t xml:space="preserve">    其中： 1.社会保险待遇支出</t>
  </si>
  <si>
    <t xml:space="preserve">           2.转移支出</t>
  </si>
  <si>
    <t xml:space="preserve">           3.其他支出</t>
  </si>
  <si>
    <t xml:space="preserve">           4.上解支出</t>
  </si>
  <si>
    <t>三、本年收支结余</t>
  </si>
  <si>
    <t>四、年末滚存结余</t>
  </si>
  <si>
    <t>2024年姚安县政府债务限额和余额情况表</t>
  </si>
  <si>
    <t>表十二</t>
  </si>
  <si>
    <t>2024年执行数</t>
  </si>
  <si>
    <t>执行数比上年决算数增长%</t>
  </si>
  <si>
    <t>一般债务</t>
  </si>
  <si>
    <t>一、上年末地方政府一般债务余额</t>
  </si>
  <si>
    <t xml:space="preserve">    1.上年末地方一般债务余额</t>
  </si>
  <si>
    <t xml:space="preserve">    2.调增上年一般债务余额</t>
  </si>
  <si>
    <t>二、当年末地方政府一般债务余额限额</t>
  </si>
  <si>
    <t>三、当年地方政府一般债务发行额</t>
  </si>
  <si>
    <t xml:space="preserve">   1.发行新增一般债券</t>
  </si>
  <si>
    <t xml:space="preserve">   2.发行再融资一般债券</t>
  </si>
  <si>
    <t xml:space="preserve">   3.发行置换一般债券</t>
  </si>
  <si>
    <t xml:space="preserve">   4.外国政府及国际金融组织借款</t>
  </si>
  <si>
    <t>四、当年地方政府一般债务还本额</t>
  </si>
  <si>
    <t>五、调减未置换地方政府一般存量债务</t>
  </si>
  <si>
    <t>六、当年末地方政府一般债务余额</t>
  </si>
  <si>
    <t>专项债务</t>
  </si>
  <si>
    <t>一、上年末地方政府专项债务余额</t>
  </si>
  <si>
    <t xml:space="preserve">    1.上年末地方专项债务余额</t>
  </si>
  <si>
    <t xml:space="preserve">    2.调增上年专项债务余额</t>
  </si>
  <si>
    <t>二、当年末地方政府专项债务余额限额</t>
  </si>
  <si>
    <t>三、当年地方政府专项债务发行额</t>
  </si>
  <si>
    <t xml:space="preserve">    1.发行新增专项债券</t>
  </si>
  <si>
    <t xml:space="preserve">    2.发行再融资专项债券</t>
  </si>
  <si>
    <t xml:space="preserve">    3.发行置换专项债券</t>
  </si>
  <si>
    <t>四、当年地方政府专项债务还本额</t>
  </si>
  <si>
    <t>五、当年末地方政府专项债务余额</t>
  </si>
  <si>
    <t>合计</t>
  </si>
  <si>
    <t>一、上年末地方政府债务余额</t>
  </si>
  <si>
    <t>二、当年末地方政府债务余额限额</t>
  </si>
  <si>
    <t>三、当年地方政府债务发行额</t>
  </si>
  <si>
    <t xml:space="preserve">   1.发行新增政府债券</t>
  </si>
  <si>
    <t xml:space="preserve">   2.发行再融资债券</t>
  </si>
  <si>
    <t>四、当年地方政府债务还本额</t>
  </si>
  <si>
    <t>五、调减未置换地方政府存量债务</t>
  </si>
  <si>
    <t>六、当年末地方政府债务余额</t>
  </si>
  <si>
    <t>2025年姚安县政府债务限额和余额情况表</t>
  </si>
  <si>
    <t>表十三</t>
  </si>
  <si>
    <t> 单位：万元</t>
  </si>
  <si>
    <t>2025年预算数</t>
  </si>
  <si>
    <t>预算数比上年执行数增长%</t>
  </si>
  <si>
    <t xml:space="preserve">  1.发行新增一般债券</t>
  </si>
  <si>
    <t xml:space="preserve">  2.发行再融资一般债券</t>
  </si>
  <si>
    <t xml:space="preserve">  3.发行置换一般债券</t>
  </si>
  <si>
    <t xml:space="preserve">  4.外国政府及国际金融组织借款</t>
  </si>
  <si>
    <t xml:space="preserve">  1.发行新增专项债券</t>
  </si>
  <si>
    <t xml:space="preserve">  2.发行再融资专项债券</t>
  </si>
  <si>
    <t xml:space="preserve">  3.发行置换专项债券</t>
  </si>
  <si>
    <t>五、调减未置换地方政府专项存量债务</t>
  </si>
  <si>
    <t>六、当年末地方政府专项债务余额</t>
  </si>
  <si>
    <t xml:space="preserve">  1.发行新增政府债券</t>
  </si>
  <si>
    <t xml:space="preserve">  2.发行再融资债券</t>
  </si>
  <si>
    <t xml:space="preserve">  3.发行置换债券</t>
  </si>
  <si>
    <t>2024年姚安县地方政府债务限额表</t>
  </si>
  <si>
    <t>表十四</t>
  </si>
  <si>
    <t>地  区</t>
  </si>
  <si>
    <t>2023年政府债务限额</t>
  </si>
  <si>
    <t>2024年新增限额</t>
  </si>
  <si>
    <t>2024年收回限额</t>
  </si>
  <si>
    <t>2024年政府债务限额</t>
  </si>
  <si>
    <t>姚安县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</si>
</sst>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_-* #,##0.00_-;\-* #,##0.00_-;_-* &quot;-&quot;??_-;_-@_-"/>
    <numFmt numFmtId="178" formatCode="_-* #,##0_-;\-* #,##0_-;_-* &quot;-&quot;_-;_-@_-"/>
    <numFmt numFmtId="179" formatCode="0_ "/>
    <numFmt numFmtId="180" formatCode="#,##0.00_ "/>
    <numFmt numFmtId="181" formatCode="#,##0_ ;[Red]\-#,##0\ "/>
    <numFmt numFmtId="182" formatCode="0.0%"/>
    <numFmt numFmtId="183" formatCode="_ * #,##0.0_ ;_ * \-#,##0.0_ ;_ * &quot;-&quot;??_ ;_ @_ "/>
    <numFmt numFmtId="184" formatCode="#,##0.0_ "/>
    <numFmt numFmtId="185" formatCode="#,##0_ "/>
    <numFmt numFmtId="186" formatCode="_ &quot;￥&quot;* #,##0.00_ ;_ &quot;￥&quot;* \-#,##0.00_ ;_ &quot;￥&quot;* \-??_ ;_ @_ "/>
    <numFmt numFmtId="187" formatCode="[DBNum1][$-804]General"/>
    <numFmt numFmtId="188" formatCode="[DBNum1][$-804]yyyy&quot;年&quot;m&quot;月&quot;;@"/>
  </numFmts>
  <fonts count="67">
    <font>
      <sz val="12"/>
      <name val="宋体"/>
      <charset val="134"/>
    </font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name val="方正小标宋简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rgb="FFFF0000"/>
      <name val="宋体"/>
      <charset val="134"/>
      <scheme val="minor"/>
    </font>
    <font>
      <sz val="16"/>
      <color indexed="8"/>
      <name val="方正小标宋简体"/>
      <charset val="134"/>
    </font>
    <font>
      <sz val="16"/>
      <color rgb="FFFF0000"/>
      <name val="方正小标宋简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9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20"/>
      <name val="方正小标宋简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9"/>
      <name val="宋体"/>
      <charset val="134"/>
    </font>
    <font>
      <sz val="10"/>
      <color indexed="9"/>
      <name val="宋体"/>
      <charset val="134"/>
    </font>
    <font>
      <sz val="10"/>
      <color theme="1"/>
      <name val="Times New Roman"/>
      <charset val="0"/>
    </font>
    <font>
      <sz val="9"/>
      <name val="宋体"/>
      <charset val="134"/>
    </font>
    <font>
      <b/>
      <sz val="10"/>
      <color theme="1"/>
      <name val="Times New Roman"/>
      <charset val="0"/>
    </font>
    <font>
      <sz val="15"/>
      <name val="宋体"/>
      <charset val="134"/>
    </font>
    <font>
      <sz val="19"/>
      <name val="华文中宋"/>
      <charset val="134"/>
    </font>
    <font>
      <sz val="12"/>
      <color indexed="9"/>
      <name val="宋体"/>
      <charset val="134"/>
    </font>
    <font>
      <sz val="24"/>
      <name val="华文中宋"/>
      <charset val="134"/>
    </font>
    <font>
      <sz val="20"/>
      <name val="宋体"/>
      <charset val="134"/>
    </font>
    <font>
      <sz val="12"/>
      <name val="黑体"/>
      <charset val="134"/>
    </font>
    <font>
      <sz val="30"/>
      <name val="方正小标宋简体"/>
      <charset val="134"/>
    </font>
    <font>
      <sz val="30"/>
      <name val="华文中宋"/>
      <charset val="134"/>
    </font>
    <font>
      <sz val="20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7"/>
      <name val="Small Fonts"/>
      <charset val="0"/>
    </font>
    <font>
      <sz val="10"/>
      <name val="MS Sans Serif"/>
      <charset val="0"/>
    </font>
    <font>
      <b/>
      <sz val="1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0" fillId="4" borderId="11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" borderId="15" applyNumberFormat="0" applyAlignment="0" applyProtection="0">
      <alignment vertical="center"/>
    </xf>
    <xf numFmtId="0" fontId="54" fillId="6" borderId="16" applyNumberFormat="0" applyAlignment="0" applyProtection="0">
      <alignment vertical="center"/>
    </xf>
    <xf numFmtId="0" fontId="55" fillId="6" borderId="15" applyNumberFormat="0" applyAlignment="0" applyProtection="0">
      <alignment vertical="center"/>
    </xf>
    <xf numFmtId="0" fontId="56" fillId="7" borderId="17" applyNumberFormat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37" fontId="64" fillId="0" borderId="0"/>
    <xf numFmtId="0" fontId="65" fillId="0" borderId="0"/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4" fontId="65" fillId="0" borderId="0" applyFont="0" applyFill="0" applyBorder="0" applyAlignment="0" applyProtection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>
      <alignment vertical="center"/>
    </xf>
    <xf numFmtId="43" fontId="6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0" borderId="0" xfId="69">
      <alignment vertical="center"/>
    </xf>
    <xf numFmtId="0" fontId="2" fillId="0" borderId="0" xfId="69" applyFont="1">
      <alignment vertical="center"/>
    </xf>
    <xf numFmtId="0" fontId="3" fillId="0" borderId="0" xfId="69" applyFont="1">
      <alignment vertical="center"/>
    </xf>
    <xf numFmtId="0" fontId="3" fillId="0" borderId="0" xfId="69" applyFont="1" applyAlignment="1">
      <alignment vertical="center"/>
    </xf>
    <xf numFmtId="179" fontId="4" fillId="0" borderId="0" xfId="69" applyNumberFormat="1" applyFont="1" applyFill="1" applyAlignment="1">
      <alignment vertical="center"/>
    </xf>
    <xf numFmtId="179" fontId="5" fillId="0" borderId="0" xfId="69" applyNumberFormat="1" applyFont="1" applyFill="1" applyAlignment="1">
      <alignment vertical="center"/>
    </xf>
    <xf numFmtId="179" fontId="6" fillId="0" borderId="0" xfId="69" applyNumberFormat="1" applyFont="1" applyFill="1" applyAlignment="1">
      <alignment horizontal="center" vertical="center" wrapText="1"/>
    </xf>
    <xf numFmtId="179" fontId="7" fillId="0" borderId="0" xfId="69" applyNumberFormat="1" applyFont="1" applyFill="1" applyBorder="1" applyAlignment="1">
      <alignment vertical="center" wrapText="1"/>
    </xf>
    <xf numFmtId="179" fontId="8" fillId="0" borderId="0" xfId="69" applyNumberFormat="1" applyFont="1" applyFill="1" applyAlignment="1">
      <alignment vertical="center"/>
    </xf>
    <xf numFmtId="179" fontId="8" fillId="0" borderId="0" xfId="69" applyNumberFormat="1" applyFont="1" applyFill="1" applyAlignment="1">
      <alignment horizontal="right" vertical="center"/>
    </xf>
    <xf numFmtId="179" fontId="9" fillId="0" borderId="1" xfId="69" applyNumberFormat="1" applyFont="1" applyFill="1" applyBorder="1" applyAlignment="1">
      <alignment horizontal="center" vertical="center" wrapText="1"/>
    </xf>
    <xf numFmtId="179" fontId="10" fillId="0" borderId="1" xfId="69" applyNumberFormat="1" applyFont="1" applyFill="1" applyBorder="1" applyAlignment="1">
      <alignment horizontal="center" vertical="center"/>
    </xf>
    <xf numFmtId="179" fontId="10" fillId="0" borderId="2" xfId="69" applyNumberFormat="1" applyFont="1" applyFill="1" applyBorder="1" applyAlignment="1">
      <alignment horizontal="center" vertical="center"/>
    </xf>
    <xf numFmtId="179" fontId="11" fillId="0" borderId="1" xfId="69" applyNumberFormat="1" applyFont="1" applyFill="1" applyBorder="1" applyAlignment="1">
      <alignment horizontal="center" vertical="center"/>
    </xf>
    <xf numFmtId="180" fontId="8" fillId="0" borderId="1" xfId="70" applyNumberFormat="1" applyFont="1" applyFill="1" applyBorder="1" applyAlignment="1">
      <alignment horizontal="center" vertical="center" wrapText="1"/>
    </xf>
    <xf numFmtId="0" fontId="1" fillId="0" borderId="0" xfId="69" applyAlignment="1">
      <alignment horizontal="center" vertical="center" shrinkToFit="1"/>
    </xf>
    <xf numFmtId="0" fontId="1" fillId="0" borderId="0" xfId="69" applyAlignment="1">
      <alignment horizontal="center" vertical="center"/>
    </xf>
    <xf numFmtId="179" fontId="1" fillId="0" borderId="0" xfId="69" applyNumberFormat="1">
      <alignment vertical="center"/>
    </xf>
    <xf numFmtId="179" fontId="12" fillId="0" borderId="0" xfId="69" applyNumberFormat="1" applyFont="1">
      <alignment vertical="center"/>
    </xf>
    <xf numFmtId="179" fontId="10" fillId="0" borderId="3" xfId="69" applyNumberFormat="1" applyFont="1" applyFill="1" applyBorder="1" applyAlignment="1">
      <alignment horizontal="center" vertical="center"/>
    </xf>
    <xf numFmtId="179" fontId="10" fillId="0" borderId="4" xfId="69" applyNumberFormat="1" applyFont="1" applyFill="1" applyBorder="1" applyAlignment="1">
      <alignment horizontal="center" vertical="center"/>
    </xf>
    <xf numFmtId="179" fontId="13" fillId="0" borderId="5" xfId="69" applyNumberFormat="1" applyFont="1" applyBorder="1" applyAlignment="1">
      <alignment horizontal="center" vertical="center"/>
    </xf>
    <xf numFmtId="179" fontId="13" fillId="0" borderId="6" xfId="69" applyNumberFormat="1" applyFont="1" applyBorder="1" applyAlignment="1">
      <alignment horizontal="center" vertical="center"/>
    </xf>
    <xf numFmtId="179" fontId="13" fillId="0" borderId="7" xfId="69" applyNumberFormat="1" applyFont="1" applyBorder="1" applyAlignment="1">
      <alignment horizontal="center" vertical="center"/>
    </xf>
    <xf numFmtId="180" fontId="12" fillId="0" borderId="1" xfId="70" applyNumberFormat="1" applyFont="1" applyBorder="1" applyAlignment="1">
      <alignment horizontal="center" vertical="center" wrapText="1"/>
    </xf>
    <xf numFmtId="0" fontId="14" fillId="0" borderId="0" xfId="64" applyFont="1" applyFill="1" applyAlignment="1">
      <alignment vertical="center"/>
    </xf>
    <xf numFmtId="0" fontId="1" fillId="0" borderId="0" xfId="64" applyFont="1" applyFill="1" applyBorder="1" applyAlignment="1">
      <alignment vertical="center"/>
    </xf>
    <xf numFmtId="0" fontId="1" fillId="0" borderId="0" xfId="64" applyFont="1" applyFill="1" applyAlignment="1">
      <alignment vertical="center"/>
    </xf>
    <xf numFmtId="0" fontId="15" fillId="0" borderId="0" xfId="64" applyFont="1" applyFill="1" applyAlignment="1">
      <alignment vertical="center"/>
    </xf>
    <xf numFmtId="0" fontId="16" fillId="0" borderId="0" xfId="64" applyFont="1" applyFill="1" applyAlignment="1">
      <alignment horizontal="center" vertical="center"/>
    </xf>
    <xf numFmtId="0" fontId="17" fillId="0" borderId="0" xfId="64" applyFont="1" applyFill="1" applyAlignment="1">
      <alignment horizontal="center" vertical="center"/>
    </xf>
    <xf numFmtId="0" fontId="18" fillId="0" borderId="0" xfId="64" applyFont="1" applyFill="1" applyBorder="1" applyAlignment="1">
      <alignment vertical="center"/>
    </xf>
    <xf numFmtId="0" fontId="19" fillId="0" borderId="0" xfId="64" applyFont="1" applyFill="1" applyBorder="1" applyAlignment="1">
      <alignment vertical="center"/>
    </xf>
    <xf numFmtId="0" fontId="18" fillId="0" borderId="0" xfId="64" applyFont="1" applyFill="1" applyBorder="1" applyAlignment="1">
      <alignment horizontal="right" vertical="center"/>
    </xf>
    <xf numFmtId="0" fontId="20" fillId="0" borderId="1" xfId="64" applyFont="1" applyFill="1" applyBorder="1" applyAlignment="1">
      <alignment horizontal="center" vertical="center"/>
    </xf>
    <xf numFmtId="181" fontId="20" fillId="0" borderId="1" xfId="61" applyNumberFormat="1" applyFont="1" applyFill="1" applyBorder="1" applyAlignment="1">
      <alignment horizontal="center" vertical="center" wrapText="1"/>
    </xf>
    <xf numFmtId="0" fontId="20" fillId="0" borderId="1" xfId="64" applyFont="1" applyFill="1" applyBorder="1" applyAlignment="1">
      <alignment horizontal="left" vertical="center"/>
    </xf>
    <xf numFmtId="180" fontId="20" fillId="0" borderId="1" xfId="65" applyNumberFormat="1" applyFont="1" applyFill="1" applyBorder="1" applyAlignment="1">
      <alignment horizontal="right" vertical="center" wrapText="1"/>
    </xf>
    <xf numFmtId="180" fontId="20" fillId="0" borderId="1" xfId="68" applyNumberFormat="1" applyFont="1" applyFill="1" applyBorder="1" applyAlignment="1">
      <alignment horizontal="right" vertical="center" wrapText="1"/>
    </xf>
    <xf numFmtId="182" fontId="20" fillId="0" borderId="1" xfId="66" applyNumberFormat="1" applyFont="1" applyFill="1" applyBorder="1" applyAlignment="1">
      <alignment horizontal="right" vertical="center" wrapText="1"/>
    </xf>
    <xf numFmtId="0" fontId="21" fillId="0" borderId="1" xfId="64" applyFont="1" applyFill="1" applyBorder="1" applyAlignment="1">
      <alignment horizontal="left" vertical="center"/>
    </xf>
    <xf numFmtId="180" fontId="18" fillId="0" borderId="1" xfId="65" applyNumberFormat="1" applyFont="1" applyFill="1" applyBorder="1" applyAlignment="1">
      <alignment horizontal="right" vertical="center" wrapText="1"/>
    </xf>
    <xf numFmtId="180" fontId="21" fillId="0" borderId="1" xfId="68" applyNumberFormat="1" applyFont="1" applyFill="1" applyBorder="1" applyAlignment="1">
      <alignment horizontal="right" vertical="center" wrapText="1"/>
    </xf>
    <xf numFmtId="182" fontId="21" fillId="0" borderId="1" xfId="66" applyNumberFormat="1" applyFont="1" applyFill="1" applyBorder="1" applyAlignment="1">
      <alignment horizontal="right" vertical="center" wrapText="1"/>
    </xf>
    <xf numFmtId="180" fontId="21" fillId="0" borderId="1" xfId="65" applyNumberFormat="1" applyFont="1" applyFill="1" applyBorder="1" applyAlignment="1">
      <alignment horizontal="right" vertical="center" wrapText="1"/>
    </xf>
    <xf numFmtId="180" fontId="22" fillId="0" borderId="1" xfId="68" applyNumberFormat="1" applyFont="1" applyFill="1" applyBorder="1" applyAlignment="1">
      <alignment horizontal="right" vertical="center" wrapText="1"/>
    </xf>
    <xf numFmtId="0" fontId="20" fillId="0" borderId="1" xfId="64" applyFont="1" applyFill="1" applyBorder="1" applyAlignment="1">
      <alignment horizontal="left" vertical="center" wrapText="1"/>
    </xf>
    <xf numFmtId="182" fontId="20" fillId="0" borderId="1" xfId="67" applyNumberFormat="1" applyFont="1" applyFill="1" applyBorder="1" applyAlignment="1">
      <alignment horizontal="right" vertical="center" wrapText="1"/>
    </xf>
    <xf numFmtId="182" fontId="21" fillId="0" borderId="1" xfId="67" applyNumberFormat="1" applyFont="1" applyFill="1" applyBorder="1" applyAlignment="1">
      <alignment horizontal="right" vertical="center" wrapText="1"/>
    </xf>
    <xf numFmtId="180" fontId="22" fillId="0" borderId="1" xfId="65" applyNumberFormat="1" applyFont="1" applyFill="1" applyBorder="1" applyAlignment="1">
      <alignment horizontal="right" vertical="center" wrapText="1"/>
    </xf>
    <xf numFmtId="0" fontId="20" fillId="0" borderId="1" xfId="64" applyFont="1" applyFill="1" applyBorder="1" applyAlignment="1">
      <alignment horizontal="center" vertical="center" shrinkToFit="1"/>
    </xf>
    <xf numFmtId="180" fontId="20" fillId="0" borderId="1" xfId="64" applyNumberFormat="1" applyFont="1" applyFill="1" applyBorder="1" applyAlignment="1">
      <alignment horizontal="right" vertical="center" wrapText="1"/>
    </xf>
    <xf numFmtId="180" fontId="21" fillId="0" borderId="1" xfId="64" applyNumberFormat="1" applyFont="1" applyFill="1" applyBorder="1" applyAlignment="1">
      <alignment horizontal="right" vertical="center" wrapText="1"/>
    </xf>
    <xf numFmtId="0" fontId="1" fillId="0" borderId="0" xfId="64" applyFont="1" applyFill="1" applyAlignment="1">
      <alignment horizontal="left" vertical="center"/>
    </xf>
    <xf numFmtId="183" fontId="1" fillId="0" borderId="0" xfId="64" applyNumberFormat="1" applyFont="1" applyFill="1" applyAlignment="1">
      <alignment horizontal="center" vertical="center"/>
    </xf>
    <xf numFmtId="0" fontId="15" fillId="0" borderId="0" xfId="64" applyFont="1" applyFill="1" applyAlignment="1">
      <alignment horizontal="center" vertical="center"/>
    </xf>
    <xf numFmtId="0" fontId="1" fillId="0" borderId="0" xfId="64" applyFont="1" applyFill="1" applyAlignment="1">
      <alignment horizontal="center" vertical="center"/>
    </xf>
    <xf numFmtId="43" fontId="1" fillId="0" borderId="0" xfId="64" applyNumberFormat="1" applyFont="1" applyFill="1" applyAlignment="1">
      <alignment vertical="center"/>
    </xf>
    <xf numFmtId="183" fontId="1" fillId="0" borderId="0" xfId="64" applyNumberFormat="1" applyFont="1" applyFill="1" applyAlignment="1">
      <alignment vertical="center"/>
    </xf>
    <xf numFmtId="0" fontId="21" fillId="0" borderId="0" xfId="61" applyFont="1" applyFill="1" applyAlignment="1">
      <alignment vertical="center"/>
    </xf>
    <xf numFmtId="0" fontId="22" fillId="0" borderId="1" xfId="64" applyFont="1" applyFill="1" applyBorder="1" applyAlignment="1">
      <alignment horizontal="center" vertical="center"/>
    </xf>
    <xf numFmtId="0" fontId="22" fillId="0" borderId="1" xfId="64" applyFont="1" applyFill="1" applyBorder="1" applyAlignment="1">
      <alignment horizontal="left" vertical="center" wrapText="1"/>
    </xf>
    <xf numFmtId="0" fontId="18" fillId="0" borderId="1" xfId="64" applyFont="1" applyFill="1" applyBorder="1" applyAlignment="1">
      <alignment horizontal="left" vertical="center" wrapText="1"/>
    </xf>
    <xf numFmtId="180" fontId="18" fillId="0" borderId="1" xfId="68" applyNumberFormat="1" applyFont="1" applyFill="1" applyBorder="1" applyAlignment="1">
      <alignment horizontal="right" vertical="center" wrapText="1"/>
    </xf>
    <xf numFmtId="184" fontId="1" fillId="0" borderId="0" xfId="64" applyNumberFormat="1" applyFont="1" applyFill="1" applyAlignment="1">
      <alignment vertical="center"/>
    </xf>
    <xf numFmtId="0" fontId="18" fillId="0" borderId="1" xfId="64" applyFont="1" applyFill="1" applyBorder="1" applyAlignment="1">
      <alignment horizontal="left" vertical="center"/>
    </xf>
    <xf numFmtId="0" fontId="22" fillId="0" borderId="1" xfId="64" applyFont="1" applyFill="1" applyBorder="1" applyAlignment="1">
      <alignment horizontal="center" vertical="center" wrapText="1"/>
    </xf>
    <xf numFmtId="182" fontId="22" fillId="0" borderId="1" xfId="67" applyNumberFormat="1" applyFont="1" applyFill="1" applyBorder="1" applyAlignment="1">
      <alignment horizontal="right" vertical="center" wrapText="1"/>
    </xf>
    <xf numFmtId="182" fontId="18" fillId="0" borderId="1" xfId="67" applyNumberFormat="1" applyFont="1" applyFill="1" applyBorder="1" applyAlignment="1">
      <alignment horizontal="right" vertical="center" wrapText="1"/>
    </xf>
    <xf numFmtId="0" fontId="18" fillId="0" borderId="1" xfId="64" applyFont="1" applyFill="1" applyBorder="1" applyAlignment="1">
      <alignment horizontal="center" vertical="center" shrinkToFit="1"/>
    </xf>
    <xf numFmtId="180" fontId="18" fillId="0" borderId="1" xfId="65" applyNumberFormat="1" applyFont="1" applyFill="1" applyBorder="1" applyAlignment="1">
      <alignment horizontal="center" vertical="center" wrapText="1"/>
    </xf>
    <xf numFmtId="182" fontId="18" fillId="0" borderId="1" xfId="67" applyNumberFormat="1" applyFont="1" applyFill="1" applyBorder="1" applyAlignment="1">
      <alignment horizontal="center" vertical="center" wrapText="1"/>
    </xf>
    <xf numFmtId="0" fontId="22" fillId="0" borderId="1" xfId="64" applyFont="1" applyFill="1" applyBorder="1" applyAlignment="1">
      <alignment horizontal="left" vertical="center"/>
    </xf>
    <xf numFmtId="180" fontId="22" fillId="0" borderId="1" xfId="64" applyNumberFormat="1" applyFont="1" applyFill="1" applyBorder="1" applyAlignment="1">
      <alignment horizontal="right" vertical="center" wrapText="1"/>
    </xf>
    <xf numFmtId="180" fontId="18" fillId="0" borderId="1" xfId="64" applyNumberFormat="1" applyFont="1" applyFill="1" applyBorder="1" applyAlignment="1">
      <alignment horizontal="right" vertical="center" wrapText="1"/>
    </xf>
    <xf numFmtId="0" fontId="23" fillId="0" borderId="0" xfId="55" applyFont="1">
      <alignment vertical="center"/>
    </xf>
    <xf numFmtId="0" fontId="24" fillId="0" borderId="0" xfId="55" applyFont="1">
      <alignment vertical="center"/>
    </xf>
    <xf numFmtId="0" fontId="25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181" fontId="21" fillId="0" borderId="0" xfId="55" applyNumberFormat="1" applyFont="1" applyAlignment="1">
      <alignment vertical="center"/>
    </xf>
    <xf numFmtId="181" fontId="21" fillId="0" borderId="8" xfId="55" applyNumberFormat="1" applyFont="1" applyBorder="1" applyAlignment="1">
      <alignment vertical="center"/>
    </xf>
    <xf numFmtId="181" fontId="21" fillId="0" borderId="8" xfId="55" applyNumberFormat="1" applyFont="1" applyBorder="1" applyAlignment="1">
      <alignment horizontal="right" vertical="center"/>
    </xf>
    <xf numFmtId="181" fontId="20" fillId="0" borderId="9" xfId="55" applyNumberFormat="1" applyFont="1" applyBorder="1" applyAlignment="1">
      <alignment horizontal="distributed" vertical="center" wrapText="1" indent="3"/>
    </xf>
    <xf numFmtId="181" fontId="20" fillId="0" borderId="9" xfId="55" applyNumberFormat="1" applyFont="1" applyBorder="1" applyAlignment="1">
      <alignment horizontal="center" vertical="center" wrapText="1"/>
    </xf>
    <xf numFmtId="185" fontId="20" fillId="0" borderId="1" xfId="0" applyNumberFormat="1" applyFont="1" applyBorder="1" applyAlignment="1">
      <alignment horizontal="center" vertical="center" wrapText="1"/>
    </xf>
    <xf numFmtId="181" fontId="20" fillId="0" borderId="10" xfId="55" applyNumberFormat="1" applyFont="1" applyBorder="1" applyAlignment="1">
      <alignment horizontal="distributed" vertical="center" wrapText="1" indent="3"/>
    </xf>
    <xf numFmtId="181" fontId="20" fillId="0" borderId="10" xfId="55" applyNumberFormat="1" applyFont="1" applyBorder="1" applyAlignment="1">
      <alignment horizontal="center" vertical="center" wrapText="1"/>
    </xf>
    <xf numFmtId="184" fontId="20" fillId="0" borderId="1" xfId="0" applyNumberFormat="1" applyFont="1" applyBorder="1" applyAlignment="1">
      <alignment horizontal="center" vertical="center" wrapText="1"/>
    </xf>
    <xf numFmtId="186" fontId="22" fillId="0" borderId="1" xfId="53" applyNumberFormat="1" applyFont="1" applyBorder="1" applyAlignment="1">
      <alignment horizontal="left" vertical="center" wrapText="1"/>
    </xf>
    <xf numFmtId="185" fontId="20" fillId="0" borderId="1" xfId="0" applyNumberFormat="1" applyFont="1" applyFill="1" applyBorder="1" applyAlignment="1">
      <alignment horizontal="right" vertical="center" shrinkToFit="1"/>
    </xf>
    <xf numFmtId="182" fontId="26" fillId="0" borderId="1" xfId="3" applyNumberFormat="1" applyFont="1" applyBorder="1">
      <alignment vertical="center"/>
    </xf>
    <xf numFmtId="186" fontId="18" fillId="0" borderId="1" xfId="53" applyNumberFormat="1" applyFont="1" applyBorder="1" applyAlignment="1">
      <alignment horizontal="left" vertical="center" wrapText="1"/>
    </xf>
    <xf numFmtId="185" fontId="18" fillId="0" borderId="1" xfId="57" applyNumberFormat="1" applyFont="1" applyFill="1" applyBorder="1" applyAlignment="1" applyProtection="1">
      <alignment horizontal="right" vertical="center" shrinkToFit="1"/>
    </xf>
    <xf numFmtId="182" fontId="27" fillId="0" borderId="1" xfId="3" applyNumberFormat="1" applyFont="1" applyBorder="1">
      <alignment vertical="center"/>
    </xf>
    <xf numFmtId="185" fontId="22" fillId="0" borderId="1" xfId="57" applyNumberFormat="1" applyFont="1" applyFill="1" applyBorder="1" applyAlignment="1" applyProtection="1">
      <alignment horizontal="right" vertical="center" shrinkToFit="1"/>
    </xf>
    <xf numFmtId="0" fontId="24" fillId="0" borderId="0" xfId="55" applyFont="1" applyAlignment="1">
      <alignment horizontal="center" vertical="center"/>
    </xf>
    <xf numFmtId="0" fontId="24" fillId="0" borderId="0" xfId="55" applyFont="1" applyAlignment="1">
      <alignment horizontal="left" vertical="center"/>
    </xf>
    <xf numFmtId="0" fontId="24" fillId="0" borderId="0" xfId="55" applyFont="1" applyAlignment="1">
      <alignment horizontal="center" vertical="center" shrinkToFit="1"/>
    </xf>
    <xf numFmtId="0" fontId="28" fillId="0" borderId="0" xfId="62" applyFont="1" applyFill="1" applyAlignment="1"/>
    <xf numFmtId="0" fontId="0" fillId="0" borderId="0" xfId="62" applyFont="1" applyFill="1" applyAlignment="1"/>
    <xf numFmtId="0" fontId="29" fillId="0" borderId="0" xfId="62" applyFont="1" applyFill="1" applyAlignment="1">
      <alignment wrapText="1"/>
    </xf>
    <xf numFmtId="0" fontId="30" fillId="0" borderId="0" xfId="62" applyFont="1" applyFill="1" applyAlignment="1"/>
    <xf numFmtId="0" fontId="0" fillId="0" borderId="0" xfId="62" applyFill="1" applyAlignment="1"/>
    <xf numFmtId="0" fontId="6" fillId="0" borderId="0" xfId="61" applyFont="1" applyFill="1" applyAlignment="1">
      <alignment horizontal="center" vertical="center"/>
    </xf>
    <xf numFmtId="0" fontId="21" fillId="0" borderId="0" xfId="61" applyFont="1" applyFill="1" applyAlignment="1">
      <alignment horizontal="left" vertical="center"/>
    </xf>
    <xf numFmtId="0" fontId="18" fillId="0" borderId="0" xfId="61" applyFont="1" applyFill="1">
      <alignment vertical="center"/>
    </xf>
    <xf numFmtId="0" fontId="21" fillId="0" borderId="0" xfId="62" applyFont="1" applyFill="1" applyAlignment="1"/>
    <xf numFmtId="181" fontId="21" fillId="0" borderId="0" xfId="61" applyNumberFormat="1" applyFont="1" applyFill="1" applyBorder="1" applyAlignment="1">
      <alignment horizontal="right" vertical="center"/>
    </xf>
    <xf numFmtId="0" fontId="20" fillId="0" borderId="1" xfId="61" applyFont="1" applyFill="1" applyBorder="1" applyAlignment="1">
      <alignment horizontal="center" vertical="center" wrapText="1"/>
    </xf>
    <xf numFmtId="181" fontId="26" fillId="0" borderId="1" xfId="61" applyNumberFormat="1" applyFont="1" applyFill="1" applyBorder="1" applyAlignment="1" applyProtection="1">
      <alignment horizontal="center" vertical="center" wrapText="1"/>
    </xf>
    <xf numFmtId="0" fontId="26" fillId="0" borderId="1" xfId="61" applyFont="1" applyFill="1" applyBorder="1" applyAlignment="1">
      <alignment horizontal="center" vertical="center" wrapText="1"/>
    </xf>
    <xf numFmtId="0" fontId="21" fillId="0" borderId="1" xfId="56" applyFont="1" applyFill="1" applyBorder="1" applyAlignment="1">
      <alignment horizontal="left" vertical="center"/>
    </xf>
    <xf numFmtId="185" fontId="26" fillId="0" borderId="1" xfId="63" applyNumberFormat="1" applyFont="1" applyFill="1" applyBorder="1" applyAlignment="1">
      <alignment horizontal="right" vertical="center" wrapText="1"/>
    </xf>
    <xf numFmtId="182" fontId="26" fillId="0" borderId="1" xfId="3" applyNumberFormat="1" applyFont="1" applyFill="1" applyBorder="1" applyAlignment="1" applyProtection="1">
      <alignment horizontal="center" vertical="center" wrapText="1"/>
      <protection locked="0"/>
    </xf>
    <xf numFmtId="185" fontId="27" fillId="0" borderId="1" xfId="63" applyNumberFormat="1" applyFont="1" applyFill="1" applyBorder="1" applyAlignment="1">
      <alignment horizontal="right" vertical="center" wrapText="1"/>
    </xf>
    <xf numFmtId="182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56" applyFont="1" applyFill="1" applyBorder="1" applyAlignment="1">
      <alignment horizontal="left" vertical="center" indent="1"/>
    </xf>
    <xf numFmtId="0" fontId="20" fillId="0" borderId="1" xfId="56" applyFont="1" applyFill="1" applyBorder="1" applyAlignment="1">
      <alignment horizontal="center" vertical="center"/>
    </xf>
    <xf numFmtId="185" fontId="26" fillId="0" borderId="1" xfId="56" applyNumberFormat="1" applyFont="1" applyBorder="1" applyAlignment="1">
      <alignment horizontal="right" vertical="center"/>
    </xf>
    <xf numFmtId="182" fontId="27" fillId="0" borderId="1" xfId="3" applyNumberFormat="1" applyFont="1" applyFill="1" applyBorder="1" applyAlignment="1" applyProtection="1">
      <alignment horizontal="right" vertical="center" wrapText="1"/>
      <protection locked="0"/>
    </xf>
    <xf numFmtId="182" fontId="26" fillId="0" borderId="1" xfId="3" applyNumberFormat="1" applyFont="1" applyFill="1" applyBorder="1" applyAlignment="1" applyProtection="1">
      <alignment horizontal="right" vertical="center" wrapText="1"/>
      <protection locked="0"/>
    </xf>
    <xf numFmtId="0" fontId="20" fillId="0" borderId="1" xfId="56" applyFont="1" applyFill="1" applyBorder="1" applyAlignment="1">
      <alignment horizontal="left" vertical="center"/>
    </xf>
    <xf numFmtId="185" fontId="27" fillId="0" borderId="1" xfId="63" applyNumberFormat="1" applyFont="1" applyFill="1" applyBorder="1" applyAlignment="1">
      <alignment horizontal="center" vertical="center" wrapText="1"/>
    </xf>
    <xf numFmtId="0" fontId="21" fillId="0" borderId="1" xfId="56" applyFont="1" applyFill="1" applyBorder="1" applyAlignment="1">
      <alignment horizontal="left" vertical="center" indent="1"/>
    </xf>
    <xf numFmtId="0" fontId="31" fillId="0" borderId="0" xfId="56" applyFont="1">
      <alignment vertical="center"/>
    </xf>
    <xf numFmtId="185" fontId="0" fillId="0" borderId="0" xfId="0" applyNumberFormat="1" applyAlignment="1">
      <alignment wrapText="1"/>
    </xf>
    <xf numFmtId="0" fontId="0" fillId="0" borderId="0" xfId="56">
      <alignment vertical="center"/>
    </xf>
    <xf numFmtId="181" fontId="0" fillId="0" borderId="0" xfId="56" applyNumberFormat="1">
      <alignment vertical="center"/>
    </xf>
    <xf numFmtId="0" fontId="6" fillId="0" borderId="0" xfId="56" applyFont="1" applyAlignment="1">
      <alignment horizontal="center" vertical="center"/>
    </xf>
    <xf numFmtId="0" fontId="21" fillId="0" borderId="0" xfId="56" applyFont="1">
      <alignment vertical="center"/>
    </xf>
    <xf numFmtId="0" fontId="32" fillId="0" borderId="0" xfId="56" applyFont="1">
      <alignment vertical="center"/>
    </xf>
    <xf numFmtId="181" fontId="21" fillId="0" borderId="0" xfId="56" applyNumberFormat="1" applyFont="1" applyAlignment="1">
      <alignment horizontal="right" vertical="center"/>
    </xf>
    <xf numFmtId="0" fontId="21" fillId="0" borderId="1" xfId="56" applyFont="1" applyBorder="1" applyAlignment="1">
      <alignment horizontal="left" vertical="center"/>
    </xf>
    <xf numFmtId="181" fontId="27" fillId="0" borderId="1" xfId="56" applyNumberFormat="1" applyFont="1" applyBorder="1" applyAlignment="1">
      <alignment horizontal="right" vertical="center"/>
    </xf>
    <xf numFmtId="182" fontId="27" fillId="0" borderId="1" xfId="3" applyNumberFormat="1" applyFont="1" applyBorder="1" applyAlignment="1">
      <alignment horizontal="right" vertical="center"/>
    </xf>
    <xf numFmtId="0" fontId="21" fillId="0" borderId="1" xfId="56" applyFont="1" applyBorder="1" applyAlignment="1">
      <alignment horizontal="left" vertical="center" indent="1"/>
    </xf>
    <xf numFmtId="181" fontId="27" fillId="0" borderId="1" xfId="56" applyNumberFormat="1" applyFont="1" applyFill="1" applyBorder="1" applyAlignment="1">
      <alignment horizontal="right" vertical="center"/>
    </xf>
    <xf numFmtId="181" fontId="33" fillId="0" borderId="1" xfId="56" applyNumberFormat="1" applyFont="1" applyBorder="1" applyAlignment="1">
      <alignment horizontal="right" vertical="center"/>
    </xf>
    <xf numFmtId="0" fontId="21" fillId="0" borderId="1" xfId="56" applyFont="1" applyBorder="1" applyAlignment="1">
      <alignment horizontal="left" vertical="center" indent="1" shrinkToFit="1"/>
    </xf>
    <xf numFmtId="0" fontId="20" fillId="0" borderId="1" xfId="56" applyFont="1" applyBorder="1" applyAlignment="1">
      <alignment horizontal="center" vertical="center"/>
    </xf>
    <xf numFmtId="181" fontId="26" fillId="0" borderId="1" xfId="56" applyNumberFormat="1" applyFont="1" applyBorder="1">
      <alignment vertical="center"/>
    </xf>
    <xf numFmtId="0" fontId="20" fillId="0" borderId="1" xfId="56" applyFont="1" applyBorder="1" applyAlignment="1">
      <alignment horizontal="left" vertical="center"/>
    </xf>
    <xf numFmtId="185" fontId="26" fillId="0" borderId="1" xfId="56" applyNumberFormat="1" applyFont="1" applyBorder="1">
      <alignment vertical="center"/>
    </xf>
    <xf numFmtId="181" fontId="27" fillId="0" borderId="1" xfId="56" applyNumberFormat="1" applyFont="1" applyBorder="1">
      <alignment vertical="center"/>
    </xf>
    <xf numFmtId="185" fontId="27" fillId="0" borderId="1" xfId="56" applyNumberFormat="1" applyFont="1" applyBorder="1" applyAlignment="1">
      <alignment horizontal="right" vertical="center"/>
    </xf>
    <xf numFmtId="0" fontId="21" fillId="0" borderId="1" xfId="56" applyFont="1" applyBorder="1" applyAlignment="1">
      <alignment horizontal="left" vertical="center" indent="2"/>
    </xf>
    <xf numFmtId="181" fontId="27" fillId="0" borderId="1" xfId="56" applyNumberFormat="1" applyFont="1" applyFill="1" applyBorder="1">
      <alignment vertical="center"/>
    </xf>
    <xf numFmtId="185" fontId="27" fillId="2" borderId="1" xfId="3" applyNumberFormat="1" applyFont="1" applyFill="1" applyBorder="1" applyAlignment="1" applyProtection="1">
      <alignment horizontal="right" vertical="center"/>
    </xf>
    <xf numFmtId="185" fontId="27" fillId="0" borderId="1" xfId="3" applyNumberFormat="1" applyFont="1" applyFill="1" applyBorder="1" applyAlignment="1" applyProtection="1">
      <alignment horizontal="right" vertical="center"/>
    </xf>
    <xf numFmtId="0" fontId="21" fillId="0" borderId="1" xfId="56" applyFont="1" applyFill="1" applyBorder="1" applyAlignment="1">
      <alignment horizontal="left" vertical="center" shrinkToFit="1"/>
    </xf>
    <xf numFmtId="181" fontId="26" fillId="0" borderId="1" xfId="56" applyNumberFormat="1" applyFont="1" applyBorder="1" applyAlignment="1">
      <alignment horizontal="right" vertical="center"/>
    </xf>
    <xf numFmtId="182" fontId="26" fillId="0" borderId="1" xfId="3" applyNumberFormat="1" applyFont="1" applyBorder="1" applyAlignment="1">
      <alignment horizontal="right" vertical="center"/>
    </xf>
    <xf numFmtId="0" fontId="20" fillId="0" borderId="1" xfId="56" applyFont="1" applyBorder="1" applyAlignment="1">
      <alignment horizontal="center" vertical="center" shrinkToFit="1"/>
    </xf>
    <xf numFmtId="181" fontId="26" fillId="0" borderId="1" xfId="56" applyNumberFormat="1" applyFont="1" applyBorder="1" applyAlignment="1">
      <alignment horizontal="center" vertical="center"/>
    </xf>
    <xf numFmtId="182" fontId="27" fillId="0" borderId="1" xfId="3" applyNumberFormat="1" applyFont="1" applyBorder="1" applyAlignment="1">
      <alignment horizontal="center" vertical="center"/>
    </xf>
    <xf numFmtId="0" fontId="20" fillId="0" borderId="1" xfId="56" applyNumberFormat="1" applyFont="1" applyBorder="1" applyAlignment="1">
      <alignment horizontal="left" vertical="center"/>
    </xf>
    <xf numFmtId="181" fontId="26" fillId="0" borderId="1" xfId="56" applyNumberFormat="1" applyFont="1" applyFill="1" applyBorder="1" applyAlignment="1">
      <alignment horizontal="right" vertical="center"/>
    </xf>
    <xf numFmtId="0" fontId="21" fillId="0" borderId="1" xfId="56" applyFont="1" applyBorder="1" applyAlignment="1">
      <alignment vertical="center"/>
    </xf>
    <xf numFmtId="0" fontId="0" fillId="0" borderId="0" xfId="56" applyAlignment="1">
      <alignment horizontal="left" vertical="center"/>
    </xf>
    <xf numFmtId="0" fontId="0" fillId="0" borderId="0" xfId="56" applyAlignment="1">
      <alignment horizontal="center" vertical="center"/>
    </xf>
    <xf numFmtId="181" fontId="0" fillId="0" borderId="0" xfId="56" applyNumberFormat="1" applyAlignment="1">
      <alignment horizontal="center" vertical="center"/>
    </xf>
    <xf numFmtId="185" fontId="0" fillId="0" borderId="0" xfId="0" applyNumberFormat="1">
      <alignment vertical="center"/>
    </xf>
    <xf numFmtId="185" fontId="0" fillId="0" borderId="0" xfId="0" applyNumberFormat="1" applyFill="1">
      <alignment vertical="center"/>
    </xf>
    <xf numFmtId="179" fontId="0" fillId="0" borderId="0" xfId="56" applyNumberFormat="1">
      <alignment vertical="center"/>
    </xf>
    <xf numFmtId="179" fontId="6" fillId="0" borderId="0" xfId="56" applyNumberFormat="1" applyFont="1" applyAlignment="1">
      <alignment horizontal="center" vertical="center"/>
    </xf>
    <xf numFmtId="179" fontId="21" fillId="0" borderId="8" xfId="56" applyNumberFormat="1" applyFont="1" applyBorder="1" applyAlignment="1">
      <alignment horizontal="right" vertical="center"/>
    </xf>
    <xf numFmtId="181" fontId="21" fillId="0" borderId="8" xfId="56" applyNumberFormat="1" applyFont="1" applyBorder="1" applyAlignment="1">
      <alignment horizontal="right" vertical="center"/>
    </xf>
    <xf numFmtId="185" fontId="20" fillId="0" borderId="1" xfId="0" applyNumberFormat="1" applyFont="1" applyBorder="1" applyAlignment="1">
      <alignment horizontal="distributed" vertical="center" wrapText="1" indent="4"/>
    </xf>
    <xf numFmtId="179" fontId="20" fillId="0" borderId="1" xfId="0" applyNumberFormat="1" applyFont="1" applyBorder="1" applyAlignment="1">
      <alignment horizontal="center" vertical="center" wrapText="1"/>
    </xf>
    <xf numFmtId="179" fontId="21" fillId="0" borderId="1" xfId="49" applyNumberFormat="1" applyFont="1" applyBorder="1" applyAlignment="1">
      <alignment horizontal="left" vertical="center" indent="1"/>
    </xf>
    <xf numFmtId="185" fontId="27" fillId="0" borderId="1" xfId="56" applyNumberFormat="1" applyFont="1" applyBorder="1" applyAlignment="1">
      <alignment vertical="center"/>
    </xf>
    <xf numFmtId="49" fontId="21" fillId="2" borderId="2" xfId="54" applyNumberFormat="1" applyFont="1" applyFill="1" applyBorder="1" applyAlignment="1" applyProtection="1">
      <alignment horizontal="left" vertical="center" indent="1"/>
    </xf>
    <xf numFmtId="185" fontId="27" fillId="0" borderId="1" xfId="56" applyNumberFormat="1" applyFont="1" applyFill="1" applyBorder="1" applyAlignment="1">
      <alignment horizontal="right" vertical="center"/>
    </xf>
    <xf numFmtId="185" fontId="27" fillId="3" borderId="1" xfId="56" applyNumberFormat="1" applyFont="1" applyFill="1" applyBorder="1" applyAlignment="1">
      <alignment horizontal="right" vertical="center"/>
    </xf>
    <xf numFmtId="179" fontId="21" fillId="0" borderId="1" xfId="49" applyNumberFormat="1" applyFont="1" applyBorder="1" applyAlignment="1">
      <alignment horizontal="left" vertical="center"/>
    </xf>
    <xf numFmtId="179" fontId="21" fillId="0" borderId="1" xfId="49" applyNumberFormat="1" applyFont="1" applyFill="1" applyBorder="1" applyAlignment="1">
      <alignment horizontal="left" vertical="center" indent="1"/>
    </xf>
    <xf numFmtId="185" fontId="27" fillId="0" borderId="1" xfId="56" applyNumberFormat="1" applyFont="1" applyFill="1" applyBorder="1" applyAlignment="1">
      <alignment vertical="center"/>
    </xf>
    <xf numFmtId="179" fontId="21" fillId="3" borderId="1" xfId="49" applyNumberFormat="1" applyFont="1" applyFill="1" applyBorder="1" applyAlignment="1">
      <alignment horizontal="left" vertical="center" indent="1"/>
    </xf>
    <xf numFmtId="185" fontId="21" fillId="0" borderId="1" xfId="0" applyNumberFormat="1" applyFont="1" applyBorder="1" applyAlignment="1">
      <alignment horizontal="left" vertical="center" indent="1"/>
    </xf>
    <xf numFmtId="185" fontId="21" fillId="0" borderId="1" xfId="0" applyNumberFormat="1" applyFont="1" applyFill="1" applyBorder="1" applyAlignment="1">
      <alignment horizontal="left" vertical="center" indent="1"/>
    </xf>
    <xf numFmtId="185" fontId="27" fillId="0" borderId="1" xfId="0" applyNumberFormat="1" applyFont="1" applyBorder="1">
      <alignment vertical="center"/>
    </xf>
    <xf numFmtId="185" fontId="21" fillId="0" borderId="1" xfId="0" applyNumberFormat="1" applyFont="1" applyFill="1" applyBorder="1">
      <alignment vertical="center"/>
    </xf>
    <xf numFmtId="185" fontId="21" fillId="0" borderId="1" xfId="0" applyNumberFormat="1" applyFont="1" applyBorder="1">
      <alignment vertical="center"/>
    </xf>
    <xf numFmtId="179" fontId="21" fillId="3" borderId="1" xfId="49" applyNumberFormat="1" applyFont="1" applyFill="1" applyBorder="1" applyAlignment="1">
      <alignment horizontal="left" vertical="center"/>
    </xf>
    <xf numFmtId="185" fontId="27" fillId="3" borderId="1" xfId="56" applyNumberFormat="1" applyFont="1" applyFill="1" applyBorder="1" applyAlignment="1">
      <alignment vertical="center"/>
    </xf>
    <xf numFmtId="185" fontId="26" fillId="0" borderId="1" xfId="56" applyNumberFormat="1" applyFont="1" applyFill="1" applyBorder="1">
      <alignment vertical="center"/>
    </xf>
    <xf numFmtId="185" fontId="27" fillId="0" borderId="1" xfId="56" applyNumberFormat="1" applyFont="1" applyFill="1" applyBorder="1">
      <alignment vertical="center"/>
    </xf>
    <xf numFmtId="181" fontId="26" fillId="0" borderId="1" xfId="56" applyNumberFormat="1" applyFont="1" applyBorder="1" applyAlignment="1">
      <alignment vertical="center"/>
    </xf>
    <xf numFmtId="185" fontId="27" fillId="0" borderId="1" xfId="56" applyNumberFormat="1" applyFont="1" applyBorder="1">
      <alignment vertical="center"/>
    </xf>
    <xf numFmtId="181" fontId="27" fillId="0" borderId="1" xfId="56" applyNumberFormat="1" applyFont="1" applyBorder="1" applyAlignment="1">
      <alignment vertical="center"/>
    </xf>
    <xf numFmtId="185" fontId="26" fillId="0" borderId="1" xfId="0" applyNumberFormat="1" applyFont="1" applyBorder="1">
      <alignment vertical="center"/>
    </xf>
    <xf numFmtId="185" fontId="21" fillId="0" borderId="0" xfId="0" applyNumberFormat="1" applyFont="1" applyAlignment="1">
      <alignment wrapText="1"/>
    </xf>
    <xf numFmtId="3" fontId="26" fillId="0" borderId="1" xfId="56" applyNumberFormat="1" applyFont="1" applyBorder="1" applyAlignment="1">
      <alignment horizontal="right" vertical="center"/>
    </xf>
    <xf numFmtId="182" fontId="26" fillId="0" borderId="1" xfId="3" applyNumberFormat="1" applyFont="1" applyFill="1" applyBorder="1" applyAlignment="1">
      <alignment horizontal="right" vertical="center"/>
    </xf>
    <xf numFmtId="3" fontId="27" fillId="0" borderId="1" xfId="56" applyNumberFormat="1" applyFont="1" applyBorder="1" applyAlignment="1">
      <alignment horizontal="right" vertical="center"/>
    </xf>
    <xf numFmtId="182" fontId="27" fillId="0" borderId="1" xfId="3" applyNumberFormat="1" applyFont="1" applyFill="1" applyBorder="1" applyAlignment="1">
      <alignment horizontal="right" vertical="center"/>
    </xf>
    <xf numFmtId="0" fontId="21" fillId="0" borderId="1" xfId="56" applyFont="1" applyBorder="1" applyAlignment="1">
      <alignment horizontal="left" vertical="center" shrinkToFit="1"/>
    </xf>
    <xf numFmtId="3" fontId="27" fillId="0" borderId="1" xfId="56" applyNumberFormat="1" applyFont="1" applyBorder="1" applyAlignment="1">
      <alignment horizontal="center" vertical="center"/>
    </xf>
    <xf numFmtId="182" fontId="27" fillId="0" borderId="1" xfId="3" applyNumberFormat="1" applyFont="1" applyFill="1" applyBorder="1" applyAlignment="1">
      <alignment horizontal="center" vertical="center"/>
    </xf>
    <xf numFmtId="182" fontId="33" fillId="0" borderId="1" xfId="3" applyNumberFormat="1" applyFont="1" applyFill="1" applyBorder="1" applyAlignment="1">
      <alignment horizontal="right" vertical="center"/>
    </xf>
    <xf numFmtId="3" fontId="26" fillId="0" borderId="1" xfId="56" applyNumberFormat="1" applyFont="1" applyFill="1" applyBorder="1" applyAlignment="1">
      <alignment horizontal="right" vertical="center"/>
    </xf>
    <xf numFmtId="3" fontId="27" fillId="0" borderId="1" xfId="56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3" fontId="27" fillId="3" borderId="1" xfId="56" applyNumberFormat="1" applyFont="1" applyFill="1" applyBorder="1" applyAlignment="1">
      <alignment horizontal="right" vertical="center"/>
    </xf>
    <xf numFmtId="184" fontId="0" fillId="0" borderId="0" xfId="0" applyNumberFormat="1">
      <alignment vertical="center"/>
    </xf>
    <xf numFmtId="0" fontId="32" fillId="0" borderId="0" xfId="61" applyFont="1" applyFill="1">
      <alignment vertical="center"/>
    </xf>
    <xf numFmtId="0" fontId="21" fillId="0" borderId="1" xfId="56" applyFont="1" applyFill="1" applyBorder="1" applyAlignment="1">
      <alignment vertical="center"/>
    </xf>
    <xf numFmtId="0" fontId="21" fillId="0" borderId="1" xfId="56" applyFont="1" applyFill="1" applyBorder="1" applyAlignment="1">
      <alignment horizontal="center" vertical="center" shrinkToFit="1"/>
    </xf>
    <xf numFmtId="0" fontId="21" fillId="0" borderId="1" xfId="56" applyFont="1" applyFill="1" applyBorder="1" applyAlignment="1">
      <alignment vertical="center" wrapText="1"/>
    </xf>
    <xf numFmtId="181" fontId="21" fillId="0" borderId="0" xfId="55" applyNumberFormat="1" applyFont="1" applyAlignment="1">
      <alignment horizontal="right" vertical="center"/>
    </xf>
    <xf numFmtId="185" fontId="20" fillId="0" borderId="1" xfId="0" applyNumberFormat="1" applyFont="1" applyBorder="1" applyAlignment="1">
      <alignment vertical="center" wrapText="1"/>
    </xf>
    <xf numFmtId="181" fontId="20" fillId="0" borderId="1" xfId="55" applyNumberFormat="1" applyFont="1" applyBorder="1" applyAlignment="1">
      <alignment horizontal="center" vertical="center" wrapText="1"/>
    </xf>
    <xf numFmtId="182" fontId="27" fillId="2" borderId="1" xfId="3" applyNumberFormat="1" applyFont="1" applyFill="1" applyBorder="1" applyAlignment="1" applyProtection="1">
      <alignment horizontal="right" vertical="center"/>
    </xf>
    <xf numFmtId="0" fontId="21" fillId="3" borderId="1" xfId="56" applyFont="1" applyFill="1" applyBorder="1" applyAlignment="1">
      <alignment horizontal="left" vertical="center" shrinkToFit="1"/>
    </xf>
    <xf numFmtId="0" fontId="34" fillId="3" borderId="1" xfId="56" applyFont="1" applyFill="1" applyBorder="1" applyAlignment="1">
      <alignment horizontal="left" vertical="center" shrinkToFit="1"/>
    </xf>
    <xf numFmtId="185" fontId="27" fillId="0" borderId="1" xfId="56" applyNumberFormat="1" applyFont="1" applyBorder="1" applyAlignment="1">
      <alignment horizontal="center" vertical="center"/>
    </xf>
    <xf numFmtId="0" fontId="34" fillId="0" borderId="1" xfId="56" applyFont="1" applyBorder="1" applyAlignment="1">
      <alignment horizontal="left" vertical="center" shrinkToFit="1"/>
    </xf>
    <xf numFmtId="179" fontId="21" fillId="3" borderId="1" xfId="49" applyNumberFormat="1" applyFont="1" applyFill="1" applyBorder="1" applyAlignment="1">
      <alignment horizontal="left" vertical="center" shrinkToFit="1"/>
    </xf>
    <xf numFmtId="182" fontId="26" fillId="2" borderId="1" xfId="3" applyNumberFormat="1" applyFont="1" applyFill="1" applyBorder="1" applyAlignment="1" applyProtection="1">
      <alignment horizontal="right" vertical="center"/>
    </xf>
    <xf numFmtId="0" fontId="20" fillId="0" borderId="1" xfId="56" applyFont="1" applyBorder="1" applyAlignment="1">
      <alignment horizontal="left" vertical="center" shrinkToFit="1"/>
    </xf>
    <xf numFmtId="185" fontId="6" fillId="0" borderId="0" xfId="0" applyNumberFormat="1" applyFont="1" applyAlignment="1">
      <alignment horizontal="center" vertical="center"/>
    </xf>
    <xf numFmtId="185" fontId="21" fillId="0" borderId="0" xfId="0" applyNumberFormat="1" applyFont="1" applyAlignment="1">
      <alignment vertical="center"/>
    </xf>
    <xf numFmtId="184" fontId="21" fillId="0" borderId="0" xfId="0" applyNumberFormat="1" applyFont="1" applyAlignment="1">
      <alignment horizontal="center" vertical="center"/>
    </xf>
    <xf numFmtId="184" fontId="21" fillId="0" borderId="0" xfId="0" applyNumberFormat="1" applyFont="1" applyAlignment="1">
      <alignment horizontal="right" vertical="center"/>
    </xf>
    <xf numFmtId="185" fontId="20" fillId="0" borderId="2" xfId="0" applyNumberFormat="1" applyFont="1" applyBorder="1" applyAlignment="1">
      <alignment horizontal="center" vertical="center" wrapText="1"/>
    </xf>
    <xf numFmtId="185" fontId="20" fillId="0" borderId="3" xfId="0" applyNumberFormat="1" applyFont="1" applyBorder="1" applyAlignment="1">
      <alignment horizontal="center" vertical="center" wrapText="1"/>
    </xf>
    <xf numFmtId="185" fontId="20" fillId="0" borderId="4" xfId="0" applyNumberFormat="1" applyFont="1" applyBorder="1" applyAlignment="1">
      <alignment horizontal="center" vertical="center" wrapText="1"/>
    </xf>
    <xf numFmtId="182" fontId="27" fillId="0" borderId="1" xfId="56" applyNumberFormat="1" applyFont="1" applyBorder="1" applyAlignment="1">
      <alignment vertical="center"/>
    </xf>
    <xf numFmtId="179" fontId="21" fillId="0" borderId="1" xfId="49" applyNumberFormat="1" applyFont="1" applyBorder="1" applyAlignment="1">
      <alignment horizontal="left" vertical="center" shrinkToFit="1"/>
    </xf>
    <xf numFmtId="179" fontId="21" fillId="0" borderId="1" xfId="49" applyNumberFormat="1" applyFont="1" applyBorder="1" applyAlignment="1">
      <alignment horizontal="center" vertical="center" shrinkToFit="1"/>
    </xf>
    <xf numFmtId="49" fontId="21" fillId="2" borderId="2" xfId="54" applyNumberFormat="1" applyFont="1" applyFill="1" applyBorder="1" applyAlignment="1" applyProtection="1">
      <alignment horizontal="left" vertical="center" shrinkToFit="1"/>
    </xf>
    <xf numFmtId="179" fontId="21" fillId="0" borderId="1" xfId="49" applyNumberFormat="1" applyFont="1" applyFill="1" applyBorder="1" applyAlignment="1">
      <alignment horizontal="left" vertical="center" shrinkToFit="1"/>
    </xf>
    <xf numFmtId="185" fontId="21" fillId="0" borderId="1" xfId="0" applyNumberFormat="1" applyFont="1" applyBorder="1" applyAlignment="1">
      <alignment horizontal="left" vertical="center" shrinkToFit="1"/>
    </xf>
    <xf numFmtId="185" fontId="21" fillId="0" borderId="1" xfId="0" applyNumberFormat="1" applyFont="1" applyFill="1" applyBorder="1" applyAlignment="1">
      <alignment horizontal="left" vertical="center" shrinkToFit="1"/>
    </xf>
    <xf numFmtId="185" fontId="21" fillId="0" borderId="1" xfId="0" applyNumberFormat="1" applyFont="1" applyBorder="1" applyAlignment="1">
      <alignment vertical="center" shrinkToFit="1"/>
    </xf>
    <xf numFmtId="185" fontId="27" fillId="0" borderId="1" xfId="0" applyNumberFormat="1" applyFont="1" applyBorder="1" applyAlignment="1">
      <alignment horizontal="right" vertical="center"/>
    </xf>
    <xf numFmtId="182" fontId="26" fillId="0" borderId="1" xfId="56" applyNumberFormat="1" applyFont="1" applyBorder="1" applyAlignment="1">
      <alignment vertical="center"/>
    </xf>
    <xf numFmtId="185" fontId="26" fillId="0" borderId="1" xfId="56" applyNumberFormat="1" applyFont="1" applyFill="1" applyBorder="1" applyAlignment="1">
      <alignment horizontal="right" vertical="center"/>
    </xf>
    <xf numFmtId="185" fontId="26" fillId="0" borderId="1" xfId="0" applyNumberFormat="1" applyFont="1" applyBorder="1" applyAlignment="1">
      <alignment horizontal="right" vertical="center"/>
    </xf>
    <xf numFmtId="187" fontId="21" fillId="0" borderId="0" xfId="0" applyNumberFormat="1" applyFont="1" applyAlignment="1">
      <alignment vertical="center"/>
    </xf>
    <xf numFmtId="185" fontId="21" fillId="0" borderId="0" xfId="0" applyNumberFormat="1" applyFont="1" applyAlignment="1">
      <alignment horizontal="right" vertical="center"/>
    </xf>
    <xf numFmtId="0" fontId="20" fillId="0" borderId="1" xfId="56" applyNumberFormat="1" applyFont="1" applyBorder="1" applyAlignment="1">
      <alignment horizontal="left" vertical="center" shrinkToFit="1"/>
    </xf>
    <xf numFmtId="182" fontId="35" fillId="0" borderId="1" xfId="3" applyNumberFormat="1" applyFont="1" applyFill="1" applyBorder="1">
      <alignment vertical="center"/>
    </xf>
    <xf numFmtId="182" fontId="20" fillId="0" borderId="1" xfId="56" applyNumberFormat="1" applyFont="1" applyBorder="1">
      <alignment vertical="center"/>
    </xf>
    <xf numFmtId="182" fontId="33" fillId="0" borderId="1" xfId="3" applyNumberFormat="1" applyFont="1" applyFill="1" applyBorder="1">
      <alignment vertical="center"/>
    </xf>
    <xf numFmtId="182" fontId="21" fillId="0" borderId="1" xfId="56" applyNumberFormat="1" applyFont="1" applyBorder="1">
      <alignment vertical="center"/>
    </xf>
    <xf numFmtId="182" fontId="27" fillId="0" borderId="1" xfId="3" applyNumberFormat="1" applyFont="1" applyFill="1" applyBorder="1">
      <alignment vertical="center"/>
    </xf>
    <xf numFmtId="182" fontId="33" fillId="0" borderId="1" xfId="3" applyNumberFormat="1" applyFont="1" applyFill="1" applyBorder="1" applyProtection="1">
      <alignment vertical="center"/>
    </xf>
    <xf numFmtId="182" fontId="26" fillId="0" borderId="1" xfId="3" applyNumberFormat="1" applyFont="1" applyFill="1" applyBorder="1">
      <alignment vertical="center"/>
    </xf>
    <xf numFmtId="0" fontId="36" fillId="0" borderId="0" xfId="0" applyFont="1" applyAlignment="1">
      <alignment vertical="center"/>
    </xf>
    <xf numFmtId="0" fontId="36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0" fillId="0" borderId="0" xfId="6" applyFont="1" applyFill="1" applyAlignment="1" applyProtection="1">
      <alignment horizontal="left" vertical="center"/>
    </xf>
    <xf numFmtId="0" fontId="30" fillId="3" borderId="0" xfId="6" applyFont="1" applyFill="1" applyAlignment="1" applyProtection="1">
      <alignment horizontal="left" vertical="center"/>
    </xf>
    <xf numFmtId="0" fontId="40" fillId="0" borderId="0" xfId="0" applyFont="1">
      <alignment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left" vertical="top"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188" fontId="44" fillId="0" borderId="0" xfId="0" applyNumberFormat="1" applyFont="1" applyAlignment="1">
      <alignment horizont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结算表" xfId="49"/>
    <cellStyle name="千分位[0]_laroux" xfId="50"/>
    <cellStyle name="no dec" xfId="51"/>
    <cellStyle name="Normal_APR" xfId="52"/>
    <cellStyle name="常规 2" xfId="53"/>
    <cellStyle name="常规_exceltmp1" xfId="54"/>
    <cellStyle name="常规_2004年基金预算(二稿)" xfId="55"/>
    <cellStyle name="常规_2007年云南省向人大报送政府收支预算表格式编制过程表" xfId="56"/>
    <cellStyle name="常规_Sheet1" xfId="57"/>
    <cellStyle name="千分位_97-917" xfId="58"/>
    <cellStyle name="千位_01E16麒麟" xfId="59"/>
    <cellStyle name="千位[0]_01E16麒麟" xfId="60"/>
    <cellStyle name="常规_2007年云南省向人大报送政府收支预算表格式编制过程表 2" xfId="61"/>
    <cellStyle name="常规 10" xfId="62"/>
    <cellStyle name="常规 2 4" xfId="63"/>
    <cellStyle name="常规 2 15" xfId="64"/>
    <cellStyle name="千位分隔 5" xfId="65"/>
    <cellStyle name="常规 11 3" xfId="66"/>
    <cellStyle name="百分比 8" xfId="67"/>
    <cellStyle name="千位分隔 2 4" xfId="68"/>
    <cellStyle name="常规 101 3" xfId="69"/>
    <cellStyle name="千位分隔 10" xfId="70"/>
  </cellStyles>
  <dxfs count="4">
    <dxf>
      <font>
        <b val="1"/>
        <i val="0"/>
      </font>
    </dxf>
    <dxf>
      <font>
        <color indexed="10"/>
      </font>
    </dxf>
    <dxf>
      <font>
        <color indexed="9"/>
      </font>
    </dxf>
    <dxf>
      <font>
        <b val="1"/>
        <i val="0"/>
        <strike val="0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合计"/>
      <sheetName val="行政区划"/>
      <sheetName val="Ope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B11"/>
  <sheetViews>
    <sheetView workbookViewId="0">
      <selection activeCell="F200" sqref="F200"/>
    </sheetView>
  </sheetViews>
  <sheetFormatPr defaultColWidth="8.75" defaultRowHeight="14.25" outlineLevelCol="1"/>
  <sheetData>
    <row r="2" spans="1:2">
      <c r="A2" t="s">
        <v>0</v>
      </c>
      <c r="B2" t="s">
        <v>1</v>
      </c>
    </row>
    <row r="3" spans="1:2">
      <c r="A3" t="s">
        <v>2</v>
      </c>
      <c r="B3" t="s">
        <v>1</v>
      </c>
    </row>
    <row r="4" spans="1:2">
      <c r="A4" t="s">
        <v>3</v>
      </c>
      <c r="B4" t="s">
        <v>4</v>
      </c>
    </row>
    <row r="5" spans="1:2">
      <c r="A5" t="s">
        <v>5</v>
      </c>
      <c r="B5" t="s">
        <v>6</v>
      </c>
    </row>
    <row r="6" spans="1:2">
      <c r="A6" t="s">
        <v>7</v>
      </c>
      <c r="B6" t="s">
        <v>8</v>
      </c>
    </row>
    <row r="7" spans="1:2">
      <c r="A7" t="s">
        <v>9</v>
      </c>
      <c r="B7" t="s">
        <v>10</v>
      </c>
    </row>
    <row r="8" spans="1:2">
      <c r="A8" t="s">
        <v>11</v>
      </c>
      <c r="B8">
        <v>1</v>
      </c>
    </row>
    <row r="9" spans="1:2">
      <c r="A9" t="s">
        <v>12</v>
      </c>
      <c r="B9">
        <v>9</v>
      </c>
    </row>
    <row r="10" spans="1:2">
      <c r="A10" t="s">
        <v>13</v>
      </c>
      <c r="B10" t="s">
        <v>14</v>
      </c>
    </row>
    <row r="11" spans="1:2">
      <c r="A11" t="s">
        <v>15</v>
      </c>
      <c r="B11" t="s">
        <v>16</v>
      </c>
    </row>
  </sheetData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D206"/>
  <sheetViews>
    <sheetView showZeros="0" zoomScale="115" zoomScaleNormal="115" workbookViewId="0">
      <pane ySplit="4" topLeftCell="A5" activePane="bottomLeft" state="frozen"/>
      <selection/>
      <selection pane="bottomLeft" activeCell="A1" sqref="A1:D1"/>
    </sheetView>
  </sheetViews>
  <sheetFormatPr defaultColWidth="8.75" defaultRowHeight="14.25" outlineLevelCol="3"/>
  <cols>
    <col min="1" max="1" width="45.6916666666667" style="127" customWidth="1"/>
    <col min="2" max="2" width="14.875" style="127" customWidth="1"/>
    <col min="3" max="3" width="13.375" style="164" customWidth="1"/>
    <col min="4" max="4" width="12.125" style="128" customWidth="1"/>
    <col min="5" max="16384" width="8.75" style="127"/>
  </cols>
  <sheetData>
    <row r="1" s="125" customFormat="1" ht="24" spans="1:4">
      <c r="A1" s="129" t="s">
        <v>425</v>
      </c>
      <c r="B1" s="129"/>
      <c r="C1" s="165"/>
      <c r="D1" s="129"/>
    </row>
    <row r="2" spans="1:4">
      <c r="A2" s="130" t="s">
        <v>426</v>
      </c>
      <c r="B2" s="130"/>
      <c r="C2" s="166"/>
      <c r="D2" s="167" t="s">
        <v>39</v>
      </c>
    </row>
    <row r="3" s="126" customFormat="1" ht="15" customHeight="1" spans="1:4">
      <c r="A3" s="168" t="s">
        <v>40</v>
      </c>
      <c r="B3" s="85" t="s">
        <v>392</v>
      </c>
      <c r="C3" s="169" t="s">
        <v>393</v>
      </c>
      <c r="D3" s="85"/>
    </row>
    <row r="4" s="126" customFormat="1" ht="15" customHeight="1" spans="1:4">
      <c r="A4" s="168"/>
      <c r="B4" s="85"/>
      <c r="C4" s="169" t="s">
        <v>44</v>
      </c>
      <c r="D4" s="88" t="s">
        <v>394</v>
      </c>
    </row>
    <row r="5" ht="17.5" customHeight="1" spans="1:4">
      <c r="A5" s="133" t="s">
        <v>427</v>
      </c>
      <c r="B5" s="145">
        <f>SUM(B6:B33)</f>
        <v>20713</v>
      </c>
      <c r="C5" s="145">
        <f>SUM(C6:C33)</f>
        <v>26695</v>
      </c>
      <c r="D5" s="135">
        <f>IF(OR(VALUE(C5)=0,ISERROR(C5/B5-1)),"",ROUND(C5/B5-1,3))</f>
        <v>0.289</v>
      </c>
    </row>
    <row r="6" ht="17.5" customHeight="1" spans="1:4">
      <c r="A6" s="170" t="s">
        <v>428</v>
      </c>
      <c r="B6" s="145">
        <v>1002</v>
      </c>
      <c r="C6" s="145">
        <v>945</v>
      </c>
      <c r="D6" s="135">
        <f t="shared" ref="D6:D65" si="0">IF(OR(VALUE(C6)=0,ISERROR(C6/B6-1)),"",ROUND(C6/B6-1,3))</f>
        <v>-0.057</v>
      </c>
    </row>
    <row r="7" ht="17.5" customHeight="1" spans="1:4">
      <c r="A7" s="170" t="s">
        <v>429</v>
      </c>
      <c r="B7" s="145">
        <v>673</v>
      </c>
      <c r="C7" s="145">
        <v>757</v>
      </c>
      <c r="D7" s="135">
        <f t="shared" si="0"/>
        <v>0.125</v>
      </c>
    </row>
    <row r="8" ht="17.5" customHeight="1" spans="1:4">
      <c r="A8" s="170" t="s">
        <v>430</v>
      </c>
      <c r="B8" s="145">
        <v>8094</v>
      </c>
      <c r="C8" s="145">
        <v>9276</v>
      </c>
      <c r="D8" s="135">
        <f t="shared" si="0"/>
        <v>0.146</v>
      </c>
    </row>
    <row r="9" ht="17.5" customHeight="1" spans="1:4">
      <c r="A9" s="170" t="s">
        <v>431</v>
      </c>
      <c r="B9" s="145">
        <v>566</v>
      </c>
      <c r="C9" s="145">
        <v>1672</v>
      </c>
      <c r="D9" s="135">
        <f t="shared" si="0"/>
        <v>1.954</v>
      </c>
    </row>
    <row r="10" ht="17.5" customHeight="1" spans="1:4">
      <c r="A10" s="170" t="s">
        <v>432</v>
      </c>
      <c r="B10" s="145">
        <v>368</v>
      </c>
      <c r="C10" s="145">
        <v>355</v>
      </c>
      <c r="D10" s="135">
        <f t="shared" si="0"/>
        <v>-0.035</v>
      </c>
    </row>
    <row r="11" ht="17.5" customHeight="1" spans="1:4">
      <c r="A11" s="170" t="s">
        <v>433</v>
      </c>
      <c r="B11" s="145">
        <v>1194</v>
      </c>
      <c r="C11" s="145">
        <v>1110</v>
      </c>
      <c r="D11" s="135">
        <f t="shared" si="0"/>
        <v>-0.07</v>
      </c>
    </row>
    <row r="12" ht="17.5" customHeight="1" spans="1:4">
      <c r="A12" s="170" t="s">
        <v>434</v>
      </c>
      <c r="B12" s="145">
        <v>-23</v>
      </c>
      <c r="C12" s="145">
        <v>60</v>
      </c>
      <c r="D12" s="135">
        <f t="shared" si="0"/>
        <v>-3.609</v>
      </c>
    </row>
    <row r="13" ht="17.5" customHeight="1" spans="1:4">
      <c r="A13" s="170" t="s">
        <v>435</v>
      </c>
      <c r="B13" s="145">
        <v>-71</v>
      </c>
      <c r="C13" s="145">
        <v>164</v>
      </c>
      <c r="D13" s="135">
        <f t="shared" si="0"/>
        <v>-3.31</v>
      </c>
    </row>
    <row r="14" ht="17.5" customHeight="1" spans="1:4">
      <c r="A14" s="170" t="s">
        <v>436</v>
      </c>
      <c r="B14" s="145"/>
      <c r="C14" s="145"/>
      <c r="D14" s="135" t="str">
        <f t="shared" si="0"/>
        <v/>
      </c>
    </row>
    <row r="15" ht="17.5" customHeight="1" spans="1:4">
      <c r="A15" s="170" t="s">
        <v>437</v>
      </c>
      <c r="B15" s="145">
        <v>1334</v>
      </c>
      <c r="C15" s="145">
        <v>1478</v>
      </c>
      <c r="D15" s="135">
        <f t="shared" si="0"/>
        <v>0.108</v>
      </c>
    </row>
    <row r="16" ht="17.5" customHeight="1" spans="1:4">
      <c r="A16" s="170" t="s">
        <v>438</v>
      </c>
      <c r="B16" s="145">
        <v>455</v>
      </c>
      <c r="C16" s="145">
        <v>236</v>
      </c>
      <c r="D16" s="135">
        <f t="shared" si="0"/>
        <v>-0.481</v>
      </c>
    </row>
    <row r="17" ht="17.5" customHeight="1" spans="1:4">
      <c r="A17" s="170" t="s">
        <v>439</v>
      </c>
      <c r="B17" s="145"/>
      <c r="C17" s="145"/>
      <c r="D17" s="135" t="str">
        <f t="shared" si="0"/>
        <v/>
      </c>
    </row>
    <row r="18" ht="17.5" customHeight="1" spans="1:4">
      <c r="A18" s="170" t="s">
        <v>440</v>
      </c>
      <c r="B18" s="145"/>
      <c r="C18" s="145"/>
      <c r="D18" s="135" t="str">
        <f t="shared" si="0"/>
        <v/>
      </c>
    </row>
    <row r="19" ht="17.5" customHeight="1" spans="1:4">
      <c r="A19" s="170" t="s">
        <v>441</v>
      </c>
      <c r="B19" s="145"/>
      <c r="C19" s="145"/>
      <c r="D19" s="135" t="str">
        <f t="shared" si="0"/>
        <v/>
      </c>
    </row>
    <row r="20" ht="17.5" customHeight="1" spans="1:4">
      <c r="A20" s="170" t="s">
        <v>442</v>
      </c>
      <c r="B20" s="145">
        <v>117</v>
      </c>
      <c r="C20" s="145">
        <v>99</v>
      </c>
      <c r="D20" s="135">
        <f t="shared" si="0"/>
        <v>-0.154</v>
      </c>
    </row>
    <row r="21" ht="17.5" customHeight="1" spans="1:4">
      <c r="A21" s="170" t="s">
        <v>443</v>
      </c>
      <c r="B21" s="145"/>
      <c r="C21" s="145"/>
      <c r="D21" s="135" t="str">
        <f t="shared" si="0"/>
        <v/>
      </c>
    </row>
    <row r="22" ht="17.5" customHeight="1" spans="1:4">
      <c r="A22" s="170" t="s">
        <v>444</v>
      </c>
      <c r="B22" s="145">
        <v>91</v>
      </c>
      <c r="C22" s="145">
        <v>84</v>
      </c>
      <c r="D22" s="135">
        <f t="shared" si="0"/>
        <v>-0.077</v>
      </c>
    </row>
    <row r="23" ht="17.5" customHeight="1" spans="1:4">
      <c r="A23" s="170" t="s">
        <v>445</v>
      </c>
      <c r="B23" s="145">
        <v>101</v>
      </c>
      <c r="C23" s="145">
        <v>135</v>
      </c>
      <c r="D23" s="135">
        <f t="shared" si="0"/>
        <v>0.337</v>
      </c>
    </row>
    <row r="24" ht="17.5" customHeight="1" spans="1:4">
      <c r="A24" s="170" t="s">
        <v>446</v>
      </c>
      <c r="B24" s="145">
        <v>579</v>
      </c>
      <c r="C24" s="145">
        <v>633</v>
      </c>
      <c r="D24" s="135">
        <f t="shared" si="0"/>
        <v>0.093</v>
      </c>
    </row>
    <row r="25" ht="17.5" customHeight="1" spans="1:4">
      <c r="A25" s="170" t="s">
        <v>111</v>
      </c>
      <c r="B25" s="171">
        <v>1819</v>
      </c>
      <c r="C25" s="171">
        <v>2252</v>
      </c>
      <c r="D25" s="155">
        <f t="shared" si="0"/>
        <v>0.238</v>
      </c>
    </row>
    <row r="26" ht="17.5" customHeight="1" spans="1:4">
      <c r="A26" s="172" t="s">
        <v>447</v>
      </c>
      <c r="B26" s="145">
        <v>477</v>
      </c>
      <c r="C26" s="145">
        <v>618</v>
      </c>
      <c r="D26" s="135">
        <f t="shared" si="0"/>
        <v>0.296</v>
      </c>
    </row>
    <row r="27" ht="17.5" customHeight="1" spans="1:4">
      <c r="A27" s="172" t="s">
        <v>448</v>
      </c>
      <c r="B27" s="145">
        <v>231</v>
      </c>
      <c r="C27" s="145">
        <v>268</v>
      </c>
      <c r="D27" s="135">
        <f t="shared" si="0"/>
        <v>0.16</v>
      </c>
    </row>
    <row r="28" ht="17.5" customHeight="1" spans="1:4">
      <c r="A28" s="172" t="s">
        <v>449</v>
      </c>
      <c r="B28" s="145">
        <v>160</v>
      </c>
      <c r="C28" s="145">
        <v>144</v>
      </c>
      <c r="D28" s="135">
        <f t="shared" si="0"/>
        <v>-0.1</v>
      </c>
    </row>
    <row r="29" ht="17.5" customHeight="1" spans="1:4">
      <c r="A29" s="172" t="s">
        <v>450</v>
      </c>
      <c r="B29" s="145"/>
      <c r="C29" s="145">
        <v>3</v>
      </c>
      <c r="D29" s="135" t="str">
        <f t="shared" si="0"/>
        <v/>
      </c>
    </row>
    <row r="30" ht="17.5" customHeight="1" spans="1:4">
      <c r="A30" s="172" t="s">
        <v>451</v>
      </c>
      <c r="B30" s="145">
        <v>930</v>
      </c>
      <c r="C30" s="145">
        <v>961</v>
      </c>
      <c r="D30" s="135">
        <f t="shared" si="0"/>
        <v>0.033</v>
      </c>
    </row>
    <row r="31" s="127" customFormat="1" ht="17" customHeight="1" spans="1:4">
      <c r="A31" s="172" t="s">
        <v>452</v>
      </c>
      <c r="B31" s="145">
        <v>94</v>
      </c>
      <c r="C31" s="145">
        <v>198</v>
      </c>
      <c r="D31" s="135">
        <f t="shared" si="0"/>
        <v>1.106</v>
      </c>
    </row>
    <row r="32" s="127" customFormat="1" ht="17" customHeight="1" spans="1:4">
      <c r="A32" s="172" t="s">
        <v>453</v>
      </c>
      <c r="B32" s="145">
        <v>47</v>
      </c>
      <c r="C32" s="145">
        <v>161</v>
      </c>
      <c r="D32" s="135">
        <f t="shared" si="0"/>
        <v>2.426</v>
      </c>
    </row>
    <row r="33" ht="17.5" customHeight="1" spans="1:4">
      <c r="A33" s="170" t="s">
        <v>454</v>
      </c>
      <c r="B33" s="145">
        <v>2475</v>
      </c>
      <c r="C33" s="173">
        <v>5086</v>
      </c>
      <c r="D33" s="135">
        <f t="shared" si="0"/>
        <v>1.055</v>
      </c>
    </row>
    <row r="34" ht="17.5" customHeight="1" spans="1:4">
      <c r="A34" s="133" t="s">
        <v>455</v>
      </c>
      <c r="B34" s="145">
        <v>184</v>
      </c>
      <c r="C34" s="145">
        <v>185</v>
      </c>
      <c r="D34" s="135">
        <f t="shared" si="0"/>
        <v>0.005</v>
      </c>
    </row>
    <row r="35" ht="17.5" customHeight="1" spans="1:4">
      <c r="A35" s="133" t="s">
        <v>456</v>
      </c>
      <c r="B35" s="145">
        <f>SUM(B36:B41)</f>
        <v>6051</v>
      </c>
      <c r="C35" s="145">
        <f>SUM(C36:C41)</f>
        <v>6014</v>
      </c>
      <c r="D35" s="135">
        <f t="shared" si="0"/>
        <v>-0.006</v>
      </c>
    </row>
    <row r="36" ht="17.5" customHeight="1" spans="1:4">
      <c r="A36" s="170" t="s">
        <v>457</v>
      </c>
      <c r="B36" s="145"/>
      <c r="C36" s="145"/>
      <c r="D36" s="135" t="str">
        <f t="shared" si="0"/>
        <v/>
      </c>
    </row>
    <row r="37" ht="17.5" customHeight="1" spans="1:4">
      <c r="A37" s="170" t="s">
        <v>458</v>
      </c>
      <c r="B37" s="145">
        <v>5215</v>
      </c>
      <c r="C37" s="145">
        <v>5248</v>
      </c>
      <c r="D37" s="135">
        <f t="shared" si="0"/>
        <v>0.006</v>
      </c>
    </row>
    <row r="38" ht="17.5" customHeight="1" spans="1:4">
      <c r="A38" s="170" t="s">
        <v>459</v>
      </c>
      <c r="B38" s="145">
        <v>24</v>
      </c>
      <c r="C38" s="145">
        <v>26</v>
      </c>
      <c r="D38" s="135">
        <f t="shared" si="0"/>
        <v>0.083</v>
      </c>
    </row>
    <row r="39" ht="17.5" customHeight="1" spans="1:4">
      <c r="A39" s="170" t="s">
        <v>460</v>
      </c>
      <c r="B39" s="145"/>
      <c r="C39" s="145">
        <v>6</v>
      </c>
      <c r="D39" s="135" t="str">
        <f t="shared" si="0"/>
        <v/>
      </c>
    </row>
    <row r="40" ht="17.5" customHeight="1" spans="1:4">
      <c r="A40" s="170" t="s">
        <v>461</v>
      </c>
      <c r="B40" s="145">
        <v>755</v>
      </c>
      <c r="C40" s="145">
        <v>734</v>
      </c>
      <c r="D40" s="135">
        <f t="shared" si="0"/>
        <v>-0.028</v>
      </c>
    </row>
    <row r="41" ht="17.5" customHeight="1" spans="1:4">
      <c r="A41" s="170" t="s">
        <v>462</v>
      </c>
      <c r="B41" s="174">
        <v>57</v>
      </c>
      <c r="C41" s="174"/>
      <c r="D41" s="94" t="str">
        <f t="shared" si="0"/>
        <v/>
      </c>
    </row>
    <row r="42" ht="17.5" customHeight="1" spans="1:4">
      <c r="A42" s="175" t="s">
        <v>463</v>
      </c>
      <c r="B42" s="145">
        <f>SUM(B43:B50)</f>
        <v>34438</v>
      </c>
      <c r="C42" s="145">
        <f>SUM(C43:C50)</f>
        <v>34782</v>
      </c>
      <c r="D42" s="94">
        <f t="shared" si="0"/>
        <v>0.01</v>
      </c>
    </row>
    <row r="43" ht="17.5" customHeight="1" spans="1:4">
      <c r="A43" s="170" t="s">
        <v>464</v>
      </c>
      <c r="B43" s="145">
        <v>348</v>
      </c>
      <c r="C43" s="145">
        <v>319</v>
      </c>
      <c r="D43" s="94">
        <f t="shared" si="0"/>
        <v>-0.083</v>
      </c>
    </row>
    <row r="44" s="162" customFormat="1" ht="17.5" customHeight="1" spans="1:4">
      <c r="A44" s="170" t="s">
        <v>465</v>
      </c>
      <c r="B44" s="145">
        <v>32678</v>
      </c>
      <c r="C44" s="145">
        <v>32782</v>
      </c>
      <c r="D44" s="94">
        <f t="shared" si="0"/>
        <v>0.003</v>
      </c>
    </row>
    <row r="45" s="162" customFormat="1" ht="17.5" customHeight="1" spans="1:4">
      <c r="A45" s="170" t="s">
        <v>466</v>
      </c>
      <c r="B45" s="145">
        <v>542</v>
      </c>
      <c r="C45" s="145">
        <v>611</v>
      </c>
      <c r="D45" s="94">
        <f t="shared" si="0"/>
        <v>0.127</v>
      </c>
    </row>
    <row r="46" s="162" customFormat="1" ht="17.5" customHeight="1" spans="1:4">
      <c r="A46" s="170" t="s">
        <v>467</v>
      </c>
      <c r="B46" s="145"/>
      <c r="C46" s="145"/>
      <c r="D46" s="94" t="str">
        <f t="shared" si="0"/>
        <v/>
      </c>
    </row>
    <row r="47" s="162" customFormat="1" ht="17.5" customHeight="1" spans="1:4">
      <c r="A47" s="170" t="s">
        <v>468</v>
      </c>
      <c r="B47" s="145">
        <v>53</v>
      </c>
      <c r="C47" s="171">
        <v>57</v>
      </c>
      <c r="D47" s="94">
        <f t="shared" si="0"/>
        <v>0.075</v>
      </c>
    </row>
    <row r="48" s="162" customFormat="1" ht="17.5" customHeight="1" spans="1:4">
      <c r="A48" s="170" t="s">
        <v>469</v>
      </c>
      <c r="B48" s="145">
        <v>717</v>
      </c>
      <c r="C48" s="171">
        <v>455</v>
      </c>
      <c r="D48" s="94">
        <f t="shared" si="0"/>
        <v>-0.365</v>
      </c>
    </row>
    <row r="49" s="162" customFormat="1" ht="17.5" customHeight="1" spans="1:4">
      <c r="A49" s="170" t="s">
        <v>470</v>
      </c>
      <c r="B49" s="145">
        <v>100</v>
      </c>
      <c r="C49" s="171">
        <v>558</v>
      </c>
      <c r="D49" s="94">
        <f t="shared" si="0"/>
        <v>4.58</v>
      </c>
    </row>
    <row r="50" s="162" customFormat="1" ht="17.5" customHeight="1" spans="1:4">
      <c r="A50" s="170" t="s">
        <v>471</v>
      </c>
      <c r="B50" s="145"/>
      <c r="C50" s="171"/>
      <c r="D50" s="94" t="str">
        <f t="shared" si="0"/>
        <v/>
      </c>
    </row>
    <row r="51" s="162" customFormat="1" ht="17.5" customHeight="1" spans="1:4">
      <c r="A51" s="175" t="s">
        <v>472</v>
      </c>
      <c r="B51" s="171">
        <f>SUM(B52:B61)</f>
        <v>1295</v>
      </c>
      <c r="C51" s="171">
        <f>SUM(C52:C61)</f>
        <v>872</v>
      </c>
      <c r="D51" s="94">
        <f t="shared" si="0"/>
        <v>-0.327</v>
      </c>
    </row>
    <row r="52" s="162" customFormat="1" ht="17.5" customHeight="1" spans="1:4">
      <c r="A52" s="170" t="s">
        <v>473</v>
      </c>
      <c r="B52" s="145">
        <v>1215</v>
      </c>
      <c r="C52" s="171">
        <v>846</v>
      </c>
      <c r="D52" s="94">
        <f t="shared" si="0"/>
        <v>-0.304</v>
      </c>
    </row>
    <row r="53" s="162" customFormat="1" ht="17.5" customHeight="1" spans="1:4">
      <c r="A53" s="170" t="s">
        <v>474</v>
      </c>
      <c r="B53" s="145"/>
      <c r="C53" s="171"/>
      <c r="D53" s="94" t="str">
        <f t="shared" si="0"/>
        <v/>
      </c>
    </row>
    <row r="54" s="162" customFormat="1" ht="17.5" customHeight="1" spans="1:4">
      <c r="A54" s="170" t="s">
        <v>475</v>
      </c>
      <c r="B54" s="145"/>
      <c r="C54" s="171"/>
      <c r="D54" s="94" t="str">
        <f t="shared" si="0"/>
        <v/>
      </c>
    </row>
    <row r="55" s="162" customFormat="1" ht="17.5" customHeight="1" spans="1:4">
      <c r="A55" s="170" t="s">
        <v>476</v>
      </c>
      <c r="B55" s="145">
        <v>22</v>
      </c>
      <c r="C55" s="171"/>
      <c r="D55" s="94" t="str">
        <f t="shared" si="0"/>
        <v/>
      </c>
    </row>
    <row r="56" s="162" customFormat="1" ht="17.5" customHeight="1" spans="1:4">
      <c r="A56" s="170" t="s">
        <v>477</v>
      </c>
      <c r="B56" s="145"/>
      <c r="C56" s="171"/>
      <c r="D56" s="94" t="str">
        <f t="shared" si="0"/>
        <v/>
      </c>
    </row>
    <row r="57" s="162" customFormat="1" ht="17.5" customHeight="1" spans="1:4">
      <c r="A57" s="170" t="s">
        <v>478</v>
      </c>
      <c r="B57" s="145"/>
      <c r="C57" s="171"/>
      <c r="D57" s="94" t="str">
        <f t="shared" si="0"/>
        <v/>
      </c>
    </row>
    <row r="58" s="162" customFormat="1" ht="17.5" customHeight="1" spans="1:4">
      <c r="A58" s="176" t="s">
        <v>479</v>
      </c>
      <c r="B58" s="173">
        <v>42</v>
      </c>
      <c r="C58" s="177">
        <v>26</v>
      </c>
      <c r="D58" s="94">
        <f t="shared" si="0"/>
        <v>-0.381</v>
      </c>
    </row>
    <row r="59" s="162" customFormat="1" ht="17.5" customHeight="1" spans="1:4">
      <c r="A59" s="176" t="s">
        <v>480</v>
      </c>
      <c r="B59" s="173"/>
      <c r="C59" s="177"/>
      <c r="D59" s="94" t="str">
        <f t="shared" si="0"/>
        <v/>
      </c>
    </row>
    <row r="60" s="162" customFormat="1" ht="17.5" customHeight="1" spans="1:4">
      <c r="A60" s="176" t="s">
        <v>481</v>
      </c>
      <c r="B60" s="173"/>
      <c r="C60" s="177"/>
      <c r="D60" s="94" t="str">
        <f t="shared" si="0"/>
        <v/>
      </c>
    </row>
    <row r="61" s="162" customFormat="1" ht="17.5" customHeight="1" spans="1:4">
      <c r="A61" s="176" t="s">
        <v>482</v>
      </c>
      <c r="B61" s="173">
        <v>16</v>
      </c>
      <c r="C61" s="177"/>
      <c r="D61" s="94" t="str">
        <f t="shared" si="0"/>
        <v/>
      </c>
    </row>
    <row r="62" s="162" customFormat="1" ht="17.5" customHeight="1" spans="1:4">
      <c r="A62" s="175" t="s">
        <v>148</v>
      </c>
      <c r="B62" s="171">
        <f>SUM(B63:B68)</f>
        <v>1708</v>
      </c>
      <c r="C62" s="171">
        <f>SUM(C63:C68)</f>
        <v>1386</v>
      </c>
      <c r="D62" s="94">
        <f t="shared" si="0"/>
        <v>-0.189</v>
      </c>
    </row>
    <row r="63" s="162" customFormat="1" ht="17.5" customHeight="1" spans="1:4">
      <c r="A63" s="170" t="s">
        <v>483</v>
      </c>
      <c r="B63" s="145">
        <v>1194</v>
      </c>
      <c r="C63" s="171">
        <v>909</v>
      </c>
      <c r="D63" s="94">
        <f t="shared" si="0"/>
        <v>-0.239</v>
      </c>
    </row>
    <row r="64" s="162" customFormat="1" ht="17.5" customHeight="1" spans="1:4">
      <c r="A64" s="170" t="s">
        <v>484</v>
      </c>
      <c r="B64" s="145">
        <v>71</v>
      </c>
      <c r="C64" s="171">
        <v>167</v>
      </c>
      <c r="D64" s="94">
        <f t="shared" si="0"/>
        <v>1.352</v>
      </c>
    </row>
    <row r="65" s="162" customFormat="1" ht="17.5" customHeight="1" spans="1:4">
      <c r="A65" s="170" t="s">
        <v>485</v>
      </c>
      <c r="B65" s="145">
        <v>85</v>
      </c>
      <c r="C65" s="171"/>
      <c r="D65" s="94" t="str">
        <f t="shared" si="0"/>
        <v/>
      </c>
    </row>
    <row r="66" s="162" customFormat="1" ht="17.5" customHeight="1" spans="1:4">
      <c r="A66" s="170" t="s">
        <v>486</v>
      </c>
      <c r="B66" s="145">
        <v>0</v>
      </c>
      <c r="C66" s="171"/>
      <c r="D66" s="94" t="str">
        <f t="shared" ref="D66:D85" si="1">IF(OR(VALUE(C66)=0,ISERROR(C66/B66-1)),"",ROUND(C66/B66-1,3))</f>
        <v/>
      </c>
    </row>
    <row r="67" s="162" customFormat="1" ht="17.5" customHeight="1" spans="1:4">
      <c r="A67" s="170" t="s">
        <v>487</v>
      </c>
      <c r="B67" s="145">
        <v>309</v>
      </c>
      <c r="C67" s="171">
        <v>310</v>
      </c>
      <c r="D67" s="94"/>
    </row>
    <row r="68" s="162" customFormat="1" ht="17.5" customHeight="1" spans="1:4">
      <c r="A68" s="170" t="s">
        <v>488</v>
      </c>
      <c r="B68" s="145">
        <v>49</v>
      </c>
      <c r="C68" s="171"/>
      <c r="D68" s="94" t="str">
        <f t="shared" ref="D68:D86" si="2">IF(OR(VALUE(C68)=0,ISERROR(C68/B68-1)),"",ROUND(C68/B68-1,3))</f>
        <v/>
      </c>
    </row>
    <row r="69" s="162" customFormat="1" ht="17.5" customHeight="1" spans="1:4">
      <c r="A69" s="175" t="s">
        <v>328</v>
      </c>
      <c r="B69" s="171">
        <f>SUM(B70:B90)</f>
        <v>29451</v>
      </c>
      <c r="C69" s="171">
        <f>SUM(C70:C90)</f>
        <v>30399</v>
      </c>
      <c r="D69" s="94">
        <f t="shared" si="2"/>
        <v>0.032</v>
      </c>
    </row>
    <row r="70" s="162" customFormat="1" ht="17.5" customHeight="1" spans="1:4">
      <c r="A70" s="170" t="s">
        <v>489</v>
      </c>
      <c r="B70" s="145">
        <v>1115</v>
      </c>
      <c r="C70" s="171">
        <v>1177</v>
      </c>
      <c r="D70" s="94">
        <f t="shared" si="2"/>
        <v>0.056</v>
      </c>
    </row>
    <row r="71" s="162" customFormat="1" ht="17.5" customHeight="1" spans="1:4">
      <c r="A71" s="170" t="s">
        <v>490</v>
      </c>
      <c r="B71" s="145">
        <v>428</v>
      </c>
      <c r="C71" s="171">
        <v>420</v>
      </c>
      <c r="D71" s="94">
        <f t="shared" si="2"/>
        <v>-0.019</v>
      </c>
    </row>
    <row r="72" s="162" customFormat="1" ht="17.5" customHeight="1" spans="1:4">
      <c r="A72" s="170" t="s">
        <v>491</v>
      </c>
      <c r="B72" s="145"/>
      <c r="C72" s="171"/>
      <c r="D72" s="94" t="str">
        <f t="shared" si="2"/>
        <v/>
      </c>
    </row>
    <row r="73" s="162" customFormat="1" ht="17.5" customHeight="1" spans="1:4">
      <c r="A73" s="170" t="s">
        <v>492</v>
      </c>
      <c r="B73" s="145">
        <v>14982</v>
      </c>
      <c r="C73" s="171">
        <v>15588</v>
      </c>
      <c r="D73" s="94">
        <f t="shared" si="2"/>
        <v>0.04</v>
      </c>
    </row>
    <row r="74" s="162" customFormat="1" ht="17.5" customHeight="1" spans="1:4">
      <c r="A74" s="170" t="s">
        <v>493</v>
      </c>
      <c r="B74" s="145">
        <v>1</v>
      </c>
      <c r="C74" s="171"/>
      <c r="D74" s="94" t="str">
        <f t="shared" si="2"/>
        <v/>
      </c>
    </row>
    <row r="75" s="162" customFormat="1" ht="17.5" customHeight="1" spans="1:4">
      <c r="A75" s="170" t="s">
        <v>494</v>
      </c>
      <c r="B75" s="145">
        <v>1871</v>
      </c>
      <c r="C75" s="171">
        <v>1448</v>
      </c>
      <c r="D75" s="94">
        <f t="shared" si="2"/>
        <v>-0.226</v>
      </c>
    </row>
    <row r="76" s="162" customFormat="1" ht="17.5" customHeight="1" spans="1:4">
      <c r="A76" s="170" t="s">
        <v>495</v>
      </c>
      <c r="B76" s="145">
        <v>2593</v>
      </c>
      <c r="C76" s="171">
        <v>3027</v>
      </c>
      <c r="D76" s="94">
        <f t="shared" si="2"/>
        <v>0.167</v>
      </c>
    </row>
    <row r="77" s="162" customFormat="1" ht="17.5" customHeight="1" spans="1:4">
      <c r="A77" s="170" t="s">
        <v>496</v>
      </c>
      <c r="B77" s="145">
        <v>171</v>
      </c>
      <c r="C77" s="171">
        <v>289</v>
      </c>
      <c r="D77" s="94">
        <f t="shared" si="2"/>
        <v>0.69</v>
      </c>
    </row>
    <row r="78" s="162" customFormat="1" ht="17.5" customHeight="1" spans="1:4">
      <c r="A78" s="170" t="s">
        <v>497</v>
      </c>
      <c r="B78" s="145">
        <v>1862</v>
      </c>
      <c r="C78" s="171">
        <v>1399</v>
      </c>
      <c r="D78" s="94">
        <f t="shared" si="2"/>
        <v>-0.249</v>
      </c>
    </row>
    <row r="79" s="162" customFormat="1" ht="17.5" customHeight="1" spans="1:4">
      <c r="A79" s="170" t="s">
        <v>498</v>
      </c>
      <c r="B79" s="145">
        <v>935</v>
      </c>
      <c r="C79" s="171">
        <v>882</v>
      </c>
      <c r="D79" s="94">
        <f t="shared" si="2"/>
        <v>-0.057</v>
      </c>
    </row>
    <row r="80" s="162" customFormat="1" ht="17.5" customHeight="1" spans="1:4">
      <c r="A80" s="178" t="s">
        <v>499</v>
      </c>
      <c r="B80" s="145"/>
      <c r="C80" s="171"/>
      <c r="D80" s="94" t="str">
        <f t="shared" si="2"/>
        <v/>
      </c>
    </row>
    <row r="81" s="162" customFormat="1" ht="17.5" customHeight="1" spans="1:4">
      <c r="A81" s="178" t="s">
        <v>500</v>
      </c>
      <c r="B81" s="145">
        <v>103</v>
      </c>
      <c r="C81" s="171">
        <v>105</v>
      </c>
      <c r="D81" s="94">
        <f t="shared" si="2"/>
        <v>0.019</v>
      </c>
    </row>
    <row r="82" s="162" customFormat="1" ht="17.5" customHeight="1" spans="1:4">
      <c r="A82" s="178" t="s">
        <v>501</v>
      </c>
      <c r="B82" s="145">
        <v>3716</v>
      </c>
      <c r="C82" s="171">
        <v>3902</v>
      </c>
      <c r="D82" s="94">
        <f t="shared" si="2"/>
        <v>0.05</v>
      </c>
    </row>
    <row r="83" s="162" customFormat="1" ht="17.5" customHeight="1" spans="1:4">
      <c r="A83" s="178" t="s">
        <v>502</v>
      </c>
      <c r="B83" s="145">
        <v>165</v>
      </c>
      <c r="C83" s="171">
        <v>331</v>
      </c>
      <c r="D83" s="94">
        <f t="shared" si="2"/>
        <v>1.006</v>
      </c>
    </row>
    <row r="84" s="162" customFormat="1" ht="17.5" customHeight="1" spans="1:4">
      <c r="A84" s="178" t="s">
        <v>503</v>
      </c>
      <c r="B84" s="145">
        <v>739</v>
      </c>
      <c r="C84" s="171">
        <v>1030</v>
      </c>
      <c r="D84" s="94">
        <f t="shared" si="2"/>
        <v>0.394</v>
      </c>
    </row>
    <row r="85" s="162" customFormat="1" ht="17.5" customHeight="1" spans="1:4">
      <c r="A85" s="178" t="s">
        <v>504</v>
      </c>
      <c r="B85" s="145">
        <v>324</v>
      </c>
      <c r="C85" s="171">
        <v>346</v>
      </c>
      <c r="D85" s="94">
        <f t="shared" si="2"/>
        <v>0.068</v>
      </c>
    </row>
    <row r="86" s="162" customFormat="1" ht="17.5" customHeight="1" spans="1:4">
      <c r="A86" s="178" t="s">
        <v>505</v>
      </c>
      <c r="B86" s="145">
        <v>199</v>
      </c>
      <c r="C86" s="171">
        <v>215</v>
      </c>
      <c r="D86" s="94">
        <f t="shared" si="2"/>
        <v>0.08</v>
      </c>
    </row>
    <row r="87" s="162" customFormat="1" ht="17.5" customHeight="1" spans="1:4">
      <c r="A87" s="178" t="s">
        <v>506</v>
      </c>
      <c r="B87" s="145"/>
      <c r="C87" s="171"/>
      <c r="D87" s="94" t="str">
        <f t="shared" ref="D87:D104" si="3">IF(OR(VALUE(C87)=0,ISERROR(C87/B87-1)),"",ROUND(C87/B87-1,3))</f>
        <v/>
      </c>
    </row>
    <row r="88" s="162" customFormat="1" ht="17.5" customHeight="1" spans="1:4">
      <c r="A88" s="178" t="s">
        <v>507</v>
      </c>
      <c r="B88" s="145">
        <v>211</v>
      </c>
      <c r="C88" s="171">
        <v>205</v>
      </c>
      <c r="D88" s="94">
        <f t="shared" si="3"/>
        <v>-0.028</v>
      </c>
    </row>
    <row r="89" s="162" customFormat="1" ht="17.5" customHeight="1" spans="1:4">
      <c r="A89" s="178" t="s">
        <v>508</v>
      </c>
      <c r="B89" s="145">
        <v>34</v>
      </c>
      <c r="C89" s="171">
        <v>35</v>
      </c>
      <c r="D89" s="94">
        <f t="shared" si="3"/>
        <v>0.029</v>
      </c>
    </row>
    <row r="90" s="162" customFormat="1" ht="17.5" customHeight="1" spans="1:4">
      <c r="A90" s="170" t="s">
        <v>509</v>
      </c>
      <c r="B90" s="145">
        <v>2</v>
      </c>
      <c r="C90" s="171"/>
      <c r="D90" s="94" t="str">
        <f t="shared" si="3"/>
        <v/>
      </c>
    </row>
    <row r="91" s="162" customFormat="1" ht="17.5" customHeight="1" spans="1:4">
      <c r="A91" s="112" t="s">
        <v>510</v>
      </c>
      <c r="B91" s="171">
        <f>SUM(B92:B106)</f>
        <v>14866</v>
      </c>
      <c r="C91" s="171">
        <f>SUM(C92:C106)</f>
        <v>15302</v>
      </c>
      <c r="D91" s="94">
        <f t="shared" si="3"/>
        <v>0.029</v>
      </c>
    </row>
    <row r="92" s="162" customFormat="1" ht="17.5" customHeight="1" spans="1:4">
      <c r="A92" s="170" t="s">
        <v>511</v>
      </c>
      <c r="B92" s="145">
        <v>503</v>
      </c>
      <c r="C92" s="171">
        <v>430</v>
      </c>
      <c r="D92" s="94">
        <f t="shared" si="3"/>
        <v>-0.145</v>
      </c>
    </row>
    <row r="93" s="162" customFormat="1" ht="17.5" customHeight="1" spans="1:4">
      <c r="A93" s="170" t="s">
        <v>512</v>
      </c>
      <c r="B93" s="145">
        <v>2262</v>
      </c>
      <c r="C93" s="171">
        <v>1922</v>
      </c>
      <c r="D93" s="94">
        <f t="shared" si="3"/>
        <v>-0.15</v>
      </c>
    </row>
    <row r="94" s="162" customFormat="1" ht="17.5" customHeight="1" spans="1:4">
      <c r="A94" s="176" t="s">
        <v>513</v>
      </c>
      <c r="B94" s="145">
        <v>2441</v>
      </c>
      <c r="C94" s="171">
        <v>2467</v>
      </c>
      <c r="D94" s="94">
        <f t="shared" si="3"/>
        <v>0.011</v>
      </c>
    </row>
    <row r="95" s="162" customFormat="1" ht="17.5" customHeight="1" spans="1:4">
      <c r="A95" s="176" t="s">
        <v>514</v>
      </c>
      <c r="B95" s="145">
        <v>2619</v>
      </c>
      <c r="C95" s="171">
        <v>2353</v>
      </c>
      <c r="D95" s="94">
        <f t="shared" si="3"/>
        <v>-0.102</v>
      </c>
    </row>
    <row r="96" s="162" customFormat="1" ht="17.5" customHeight="1" spans="1:4">
      <c r="A96" s="170" t="s">
        <v>515</v>
      </c>
      <c r="B96" s="145"/>
      <c r="C96" s="171"/>
      <c r="D96" s="94" t="str">
        <f t="shared" si="3"/>
        <v/>
      </c>
    </row>
    <row r="97" s="163" customFormat="1" ht="17.5" customHeight="1" spans="1:4">
      <c r="A97" s="176" t="s">
        <v>516</v>
      </c>
      <c r="B97" s="145">
        <v>662</v>
      </c>
      <c r="C97" s="171">
        <v>1513</v>
      </c>
      <c r="D97" s="94">
        <f t="shared" si="3"/>
        <v>1.285</v>
      </c>
    </row>
    <row r="98" s="162" customFormat="1" ht="17.5" customHeight="1" spans="1:4">
      <c r="A98" s="170" t="s">
        <v>517</v>
      </c>
      <c r="B98" s="145"/>
      <c r="C98" s="171"/>
      <c r="D98" s="94" t="str">
        <f t="shared" si="3"/>
        <v/>
      </c>
    </row>
    <row r="99" s="162" customFormat="1" ht="17.5" customHeight="1" spans="1:4">
      <c r="A99" s="170" t="s">
        <v>518</v>
      </c>
      <c r="B99" s="145">
        <v>5019</v>
      </c>
      <c r="C99" s="171">
        <v>5186</v>
      </c>
      <c r="D99" s="94">
        <f t="shared" si="3"/>
        <v>0.033</v>
      </c>
    </row>
    <row r="100" s="162" customFormat="1" ht="17.5" customHeight="1" spans="1:4">
      <c r="A100" s="170" t="s">
        <v>519</v>
      </c>
      <c r="B100" s="145">
        <v>356</v>
      </c>
      <c r="C100" s="171">
        <v>375</v>
      </c>
      <c r="D100" s="94">
        <f t="shared" si="3"/>
        <v>0.053</v>
      </c>
    </row>
    <row r="101" s="162" customFormat="1" ht="17.5" customHeight="1" spans="1:4">
      <c r="A101" s="170" t="s">
        <v>520</v>
      </c>
      <c r="B101" s="145">
        <v>333</v>
      </c>
      <c r="C101" s="171">
        <v>341</v>
      </c>
      <c r="D101" s="94">
        <f t="shared" si="3"/>
        <v>0.024</v>
      </c>
    </row>
    <row r="102" s="162" customFormat="1" ht="17.5" customHeight="1" spans="1:4">
      <c r="A102" s="170" t="s">
        <v>521</v>
      </c>
      <c r="B102" s="145">
        <v>84</v>
      </c>
      <c r="C102" s="171">
        <v>90</v>
      </c>
      <c r="D102" s="94">
        <f t="shared" si="3"/>
        <v>0.071</v>
      </c>
    </row>
    <row r="103" s="162" customFormat="1" ht="17.5" customHeight="1" spans="1:4">
      <c r="A103" s="170" t="s">
        <v>522</v>
      </c>
      <c r="B103" s="145">
        <v>321</v>
      </c>
      <c r="C103" s="171">
        <v>365</v>
      </c>
      <c r="D103" s="94">
        <f t="shared" si="3"/>
        <v>0.137</v>
      </c>
    </row>
    <row r="104" s="162" customFormat="1" ht="17.5" customHeight="1" spans="1:4">
      <c r="A104" s="170" t="s">
        <v>523</v>
      </c>
      <c r="B104" s="145"/>
      <c r="C104" s="171"/>
      <c r="D104" s="94" t="str">
        <f t="shared" si="3"/>
        <v/>
      </c>
    </row>
    <row r="105" s="162" customFormat="1" ht="17.5" customHeight="1" spans="1:4">
      <c r="A105" s="170" t="s">
        <v>524</v>
      </c>
      <c r="B105" s="145"/>
      <c r="C105" s="171"/>
      <c r="D105" s="94"/>
    </row>
    <row r="106" s="162" customFormat="1" ht="17.5" customHeight="1" spans="1:4">
      <c r="A106" s="170" t="s">
        <v>525</v>
      </c>
      <c r="B106" s="145">
        <v>266</v>
      </c>
      <c r="C106" s="171">
        <v>260</v>
      </c>
      <c r="D106" s="94">
        <f t="shared" ref="D106:D112" si="4">IF(OR(VALUE(C106)=0,ISERROR(C106/B106-1)),"",ROUND(C106/B106-1,3))</f>
        <v>-0.023</v>
      </c>
    </row>
    <row r="107" s="162" customFormat="1" ht="17.5" customHeight="1" spans="1:4">
      <c r="A107" s="133" t="s">
        <v>526</v>
      </c>
      <c r="B107" s="171">
        <f>SUM(B108:B118)</f>
        <v>3028</v>
      </c>
      <c r="C107" s="171">
        <f>SUM(C108:C118)</f>
        <v>3046</v>
      </c>
      <c r="D107" s="94">
        <f t="shared" si="4"/>
        <v>0.006</v>
      </c>
    </row>
    <row r="108" s="162" customFormat="1" ht="17.5" customHeight="1" spans="1:4">
      <c r="A108" s="170" t="s">
        <v>527</v>
      </c>
      <c r="B108" s="171"/>
      <c r="C108" s="171">
        <v>10</v>
      </c>
      <c r="D108" s="94" t="str">
        <f t="shared" si="4"/>
        <v/>
      </c>
    </row>
    <row r="109" s="162" customFormat="1" ht="17.5" customHeight="1" spans="1:4">
      <c r="A109" s="170" t="s">
        <v>528</v>
      </c>
      <c r="B109" s="171"/>
      <c r="C109" s="171"/>
      <c r="D109" s="94" t="str">
        <f t="shared" si="4"/>
        <v/>
      </c>
    </row>
    <row r="110" s="162" customFormat="1" ht="17.5" customHeight="1" spans="1:4">
      <c r="A110" s="170" t="s">
        <v>529</v>
      </c>
      <c r="B110" s="145">
        <v>1558</v>
      </c>
      <c r="C110" s="171">
        <v>1576</v>
      </c>
      <c r="D110" s="94">
        <f t="shared" si="4"/>
        <v>0.012</v>
      </c>
    </row>
    <row r="111" s="162" customFormat="1" ht="17.5" customHeight="1" spans="1:4">
      <c r="A111" s="170" t="s">
        <v>530</v>
      </c>
      <c r="B111" s="145">
        <v>1224</v>
      </c>
      <c r="C111" s="171">
        <v>1225</v>
      </c>
      <c r="D111" s="94">
        <f t="shared" si="4"/>
        <v>0.001</v>
      </c>
    </row>
    <row r="112" s="162" customFormat="1" ht="17.5" customHeight="1" spans="1:4">
      <c r="A112" s="170" t="s">
        <v>531</v>
      </c>
      <c r="B112" s="145">
        <v>232</v>
      </c>
      <c r="C112" s="171">
        <v>235</v>
      </c>
      <c r="D112" s="94">
        <f t="shared" si="4"/>
        <v>0.013</v>
      </c>
    </row>
    <row r="113" s="162" customFormat="1" ht="17.5" customHeight="1" spans="1:4">
      <c r="A113" s="170" t="s">
        <v>532</v>
      </c>
      <c r="B113" s="171"/>
      <c r="C113" s="171"/>
      <c r="D113" s="94" t="str">
        <f t="shared" ref="D113:D134" si="5">IF(OR(VALUE(C113)=0,ISERROR(C113/B113-1)),"",ROUND(C113/B113-1,3))</f>
        <v/>
      </c>
    </row>
    <row r="114" s="162" customFormat="1" ht="17.5" customHeight="1" spans="1:4">
      <c r="A114" s="170" t="s">
        <v>533</v>
      </c>
      <c r="B114" s="171"/>
      <c r="C114" s="171"/>
      <c r="D114" s="94" t="str">
        <f t="shared" si="5"/>
        <v/>
      </c>
    </row>
    <row r="115" s="162" customFormat="1" ht="17.5" customHeight="1" spans="1:4">
      <c r="A115" s="170" t="s">
        <v>534</v>
      </c>
      <c r="B115" s="171"/>
      <c r="C115" s="171"/>
      <c r="D115" s="94" t="str">
        <f t="shared" si="5"/>
        <v/>
      </c>
    </row>
    <row r="116" s="162" customFormat="1" ht="17.5" customHeight="1" spans="1:4">
      <c r="A116" s="170" t="s">
        <v>535</v>
      </c>
      <c r="B116" s="171"/>
      <c r="C116" s="171"/>
      <c r="D116" s="94" t="str">
        <f t="shared" si="5"/>
        <v/>
      </c>
    </row>
    <row r="117" s="162" customFormat="1" ht="17.5" customHeight="1" spans="1:4">
      <c r="A117" s="170" t="s">
        <v>536</v>
      </c>
      <c r="B117" s="171"/>
      <c r="C117" s="171"/>
      <c r="D117" s="94" t="str">
        <f t="shared" si="5"/>
        <v/>
      </c>
    </row>
    <row r="118" s="162" customFormat="1" ht="17.5" customHeight="1" spans="1:4">
      <c r="A118" s="170" t="s">
        <v>537</v>
      </c>
      <c r="B118" s="171">
        <v>14</v>
      </c>
      <c r="C118" s="171"/>
      <c r="D118" s="94" t="str">
        <f t="shared" si="5"/>
        <v/>
      </c>
    </row>
    <row r="119" s="162" customFormat="1" ht="17.5" customHeight="1" spans="1:4">
      <c r="A119" s="133" t="s">
        <v>331</v>
      </c>
      <c r="B119" s="171">
        <f>SUM(B120:B125)</f>
        <v>8106</v>
      </c>
      <c r="C119" s="171">
        <f>SUM(C120:C125)</f>
        <v>7373</v>
      </c>
      <c r="D119" s="94">
        <f t="shared" si="5"/>
        <v>-0.09</v>
      </c>
    </row>
    <row r="120" s="162" customFormat="1" ht="17.5" customHeight="1" spans="1:4">
      <c r="A120" s="170" t="s">
        <v>538</v>
      </c>
      <c r="B120" s="145">
        <v>2006</v>
      </c>
      <c r="C120" s="171">
        <v>1508</v>
      </c>
      <c r="D120" s="94">
        <f t="shared" si="5"/>
        <v>-0.248</v>
      </c>
    </row>
    <row r="121" s="162" customFormat="1" ht="17.5" customHeight="1" spans="1:4">
      <c r="A121" s="170" t="s">
        <v>539</v>
      </c>
      <c r="B121" s="145">
        <v>90</v>
      </c>
      <c r="C121" s="171"/>
      <c r="D121" s="94" t="str">
        <f t="shared" si="5"/>
        <v/>
      </c>
    </row>
    <row r="122" s="162" customFormat="1" ht="17.5" customHeight="1" spans="1:4">
      <c r="A122" s="170" t="s">
        <v>540</v>
      </c>
      <c r="B122" s="145">
        <v>4510</v>
      </c>
      <c r="C122" s="171">
        <v>4065</v>
      </c>
      <c r="D122" s="94">
        <f t="shared" si="5"/>
        <v>-0.099</v>
      </c>
    </row>
    <row r="123" s="162" customFormat="1" ht="17.5" customHeight="1" spans="1:4">
      <c r="A123" s="170" t="s">
        <v>541</v>
      </c>
      <c r="B123" s="145">
        <v>619</v>
      </c>
      <c r="C123" s="171">
        <v>850</v>
      </c>
      <c r="D123" s="94">
        <f t="shared" si="5"/>
        <v>0.373</v>
      </c>
    </row>
    <row r="124" s="162" customFormat="1" ht="17.5" customHeight="1" spans="1:4">
      <c r="A124" s="170" t="s">
        <v>542</v>
      </c>
      <c r="B124" s="145"/>
      <c r="C124" s="171"/>
      <c r="D124" s="94" t="str">
        <f t="shared" si="5"/>
        <v/>
      </c>
    </row>
    <row r="125" s="162" customFormat="1" ht="17.5" customHeight="1" spans="1:4">
      <c r="A125" s="170" t="s">
        <v>543</v>
      </c>
      <c r="B125" s="145">
        <v>881</v>
      </c>
      <c r="C125" s="171">
        <v>950</v>
      </c>
      <c r="D125" s="94">
        <f t="shared" si="5"/>
        <v>0.078</v>
      </c>
    </row>
    <row r="126" s="162" customFormat="1" ht="17.5" customHeight="1" spans="1:4">
      <c r="A126" s="133" t="s">
        <v>338</v>
      </c>
      <c r="B126" s="171">
        <f>SUM(B127:B134)</f>
        <v>40687</v>
      </c>
      <c r="C126" s="171">
        <f>SUM(C127:C134)</f>
        <v>39352</v>
      </c>
      <c r="D126" s="94">
        <f t="shared" ref="D126:D137" si="6">IF(OR(VALUE(C126)=0,ISERROR(C126/B126-1)),"",ROUND(C126/B126-1,3))</f>
        <v>-0.033</v>
      </c>
    </row>
    <row r="127" s="162" customFormat="1" ht="17.5" customHeight="1" spans="1:4">
      <c r="A127" s="170" t="s">
        <v>544</v>
      </c>
      <c r="B127" s="145">
        <v>10062</v>
      </c>
      <c r="C127" s="171">
        <v>9181</v>
      </c>
      <c r="D127" s="94">
        <f t="shared" si="6"/>
        <v>-0.088</v>
      </c>
    </row>
    <row r="128" s="162" customFormat="1" ht="17.5" customHeight="1" spans="1:4">
      <c r="A128" s="170" t="s">
        <v>545</v>
      </c>
      <c r="B128" s="145">
        <v>4006</v>
      </c>
      <c r="C128" s="171">
        <v>3853</v>
      </c>
      <c r="D128" s="94">
        <f t="shared" si="6"/>
        <v>-0.038</v>
      </c>
    </row>
    <row r="129" s="162" customFormat="1" ht="17.5" customHeight="1" spans="1:4">
      <c r="A129" s="170" t="s">
        <v>546</v>
      </c>
      <c r="B129" s="145">
        <v>9980</v>
      </c>
      <c r="C129" s="171">
        <v>10077</v>
      </c>
      <c r="D129" s="94">
        <f t="shared" si="6"/>
        <v>0.01</v>
      </c>
    </row>
    <row r="130" s="162" customFormat="1" ht="17.5" customHeight="1" spans="1:4">
      <c r="A130" s="170" t="s">
        <v>547</v>
      </c>
      <c r="B130" s="145">
        <v>15131</v>
      </c>
      <c r="C130" s="171">
        <v>15065</v>
      </c>
      <c r="D130" s="94">
        <f t="shared" si="6"/>
        <v>-0.004</v>
      </c>
    </row>
    <row r="131" s="162" customFormat="1" ht="17.5" customHeight="1" spans="1:4">
      <c r="A131" s="170" t="s">
        <v>548</v>
      </c>
      <c r="B131" s="145"/>
      <c r="C131" s="171"/>
      <c r="D131" s="94" t="str">
        <f t="shared" si="6"/>
        <v/>
      </c>
    </row>
    <row r="132" s="162" customFormat="1" ht="17.5" customHeight="1" spans="1:4">
      <c r="A132" s="170" t="s">
        <v>549</v>
      </c>
      <c r="B132" s="145">
        <v>593</v>
      </c>
      <c r="C132" s="171">
        <v>800</v>
      </c>
      <c r="D132" s="94">
        <f t="shared" si="6"/>
        <v>0.349</v>
      </c>
    </row>
    <row r="133" s="162" customFormat="1" ht="17.5" customHeight="1" spans="1:4">
      <c r="A133" s="170" t="s">
        <v>550</v>
      </c>
      <c r="B133" s="145">
        <v>913</v>
      </c>
      <c r="C133" s="171">
        <v>376</v>
      </c>
      <c r="D133" s="94">
        <f t="shared" si="6"/>
        <v>-0.588</v>
      </c>
    </row>
    <row r="134" s="162" customFormat="1" ht="17.5" customHeight="1" spans="1:4">
      <c r="A134" s="170" t="s">
        <v>551</v>
      </c>
      <c r="B134" s="145">
        <v>2</v>
      </c>
      <c r="C134" s="171"/>
      <c r="D134" s="94" t="str">
        <f t="shared" si="6"/>
        <v/>
      </c>
    </row>
    <row r="135" s="162" customFormat="1" ht="17.5" customHeight="1" spans="1:4">
      <c r="A135" s="133" t="s">
        <v>552</v>
      </c>
      <c r="B135" s="171">
        <f>SUM(B136:B138)</f>
        <v>7213</v>
      </c>
      <c r="C135" s="171">
        <f>SUM(C136:C138)</f>
        <v>7258</v>
      </c>
      <c r="D135" s="94">
        <f t="shared" si="6"/>
        <v>0.006</v>
      </c>
    </row>
    <row r="136" s="162" customFormat="1" ht="17.5" customHeight="1" spans="1:4">
      <c r="A136" s="170" t="s">
        <v>553</v>
      </c>
      <c r="B136" s="145">
        <v>7019</v>
      </c>
      <c r="C136" s="171">
        <v>7063</v>
      </c>
      <c r="D136" s="94">
        <f t="shared" si="6"/>
        <v>0.006</v>
      </c>
    </row>
    <row r="137" s="162" customFormat="1" ht="17.5" customHeight="1" spans="1:4">
      <c r="A137" s="170" t="s">
        <v>554</v>
      </c>
      <c r="B137" s="145"/>
      <c r="C137" s="171"/>
      <c r="D137" s="94" t="str">
        <f t="shared" si="6"/>
        <v/>
      </c>
    </row>
    <row r="138" s="162" customFormat="1" ht="17.5" customHeight="1" spans="1:4">
      <c r="A138" s="170" t="s">
        <v>555</v>
      </c>
      <c r="B138" s="145">
        <v>194</v>
      </c>
      <c r="C138" s="171">
        <v>195</v>
      </c>
      <c r="D138" s="94">
        <f t="shared" ref="D138:D165" si="7">IF(OR(VALUE(C138)=0,ISERROR(C138/B138-1)),"",ROUND(C138/B138-1,3))</f>
        <v>0.005</v>
      </c>
    </row>
    <row r="139" s="162" customFormat="1" ht="17.5" customHeight="1" spans="1:4">
      <c r="A139" s="133" t="s">
        <v>226</v>
      </c>
      <c r="B139" s="171">
        <f>SUM(B140:B148)</f>
        <v>333</v>
      </c>
      <c r="C139" s="171">
        <f>SUM(C140:C148)</f>
        <v>0</v>
      </c>
      <c r="D139" s="94" t="str">
        <f t="shared" si="7"/>
        <v/>
      </c>
    </row>
    <row r="140" s="162" customFormat="1" ht="17.5" customHeight="1" spans="1:4">
      <c r="A140" s="170" t="s">
        <v>556</v>
      </c>
      <c r="B140" s="171"/>
      <c r="C140" s="171"/>
      <c r="D140" s="94" t="str">
        <f t="shared" si="7"/>
        <v/>
      </c>
    </row>
    <row r="141" s="162" customFormat="1" ht="17.5" customHeight="1" spans="1:4">
      <c r="A141" s="170" t="s">
        <v>557</v>
      </c>
      <c r="B141" s="171"/>
      <c r="C141" s="171"/>
      <c r="D141" s="94" t="str">
        <f t="shared" si="7"/>
        <v/>
      </c>
    </row>
    <row r="142" s="162" customFormat="1" ht="17.5" customHeight="1" spans="1:4">
      <c r="A142" s="170" t="s">
        <v>558</v>
      </c>
      <c r="B142" s="171"/>
      <c r="C142" s="171"/>
      <c r="D142" s="94" t="str">
        <f t="shared" si="7"/>
        <v/>
      </c>
    </row>
    <row r="143" s="162" customFormat="1" ht="17.5" customHeight="1" spans="1:4">
      <c r="A143" s="176" t="s">
        <v>559</v>
      </c>
      <c r="B143" s="171"/>
      <c r="C143" s="171"/>
      <c r="D143" s="94" t="str">
        <f t="shared" si="7"/>
        <v/>
      </c>
    </row>
    <row r="144" s="162" customFormat="1" ht="17.5" customHeight="1" spans="1:4">
      <c r="A144" s="170" t="s">
        <v>560</v>
      </c>
      <c r="B144" s="171">
        <v>333</v>
      </c>
      <c r="C144" s="171"/>
      <c r="D144" s="94" t="str">
        <f t="shared" si="7"/>
        <v/>
      </c>
    </row>
    <row r="145" s="162" customFormat="1" ht="17.5" customHeight="1" spans="1:4">
      <c r="A145" s="170" t="s">
        <v>561</v>
      </c>
      <c r="B145" s="171"/>
      <c r="C145" s="171"/>
      <c r="D145" s="94" t="str">
        <f t="shared" si="7"/>
        <v/>
      </c>
    </row>
    <row r="146" s="162" customFormat="1" ht="17.5" customHeight="1" spans="1:4">
      <c r="A146" s="170" t="s">
        <v>562</v>
      </c>
      <c r="B146" s="171"/>
      <c r="C146" s="171"/>
      <c r="D146" s="94" t="str">
        <f t="shared" si="7"/>
        <v/>
      </c>
    </row>
    <row r="147" s="162" customFormat="1" ht="17.5" customHeight="1" spans="1:4">
      <c r="A147" s="170" t="s">
        <v>563</v>
      </c>
      <c r="B147" s="171"/>
      <c r="C147" s="171"/>
      <c r="D147" s="94" t="str">
        <f t="shared" si="7"/>
        <v/>
      </c>
    </row>
    <row r="148" s="162" customFormat="1" ht="17.5" customHeight="1" spans="1:4">
      <c r="A148" s="170" t="s">
        <v>564</v>
      </c>
      <c r="B148" s="171"/>
      <c r="C148" s="171"/>
      <c r="D148" s="94" t="str">
        <f t="shared" si="7"/>
        <v/>
      </c>
    </row>
    <row r="149" s="162" customFormat="1" ht="17.5" customHeight="1" spans="1:4">
      <c r="A149" s="133" t="s">
        <v>565</v>
      </c>
      <c r="B149" s="171">
        <f>SUM(B150:B153)</f>
        <v>342</v>
      </c>
      <c r="C149" s="171">
        <f>SUM(C150:C153)</f>
        <v>166</v>
      </c>
      <c r="D149" s="94">
        <f t="shared" si="7"/>
        <v>-0.515</v>
      </c>
    </row>
    <row r="150" s="162" customFormat="1" ht="17.5" customHeight="1" spans="1:4">
      <c r="A150" s="170" t="s">
        <v>566</v>
      </c>
      <c r="B150" s="171">
        <v>342</v>
      </c>
      <c r="C150" s="171">
        <v>166</v>
      </c>
      <c r="D150" s="94">
        <f t="shared" si="7"/>
        <v>-0.515</v>
      </c>
    </row>
    <row r="151" s="162" customFormat="1" ht="17.5" customHeight="1" spans="1:4">
      <c r="A151" s="170" t="s">
        <v>567</v>
      </c>
      <c r="B151" s="171"/>
      <c r="C151" s="171"/>
      <c r="D151" s="94" t="str">
        <f t="shared" si="7"/>
        <v/>
      </c>
    </row>
    <row r="152" s="162" customFormat="1" ht="17.5" customHeight="1" spans="1:4">
      <c r="A152" s="170" t="s">
        <v>568</v>
      </c>
      <c r="B152" s="171"/>
      <c r="C152" s="171"/>
      <c r="D152" s="94" t="str">
        <f t="shared" si="7"/>
        <v/>
      </c>
    </row>
    <row r="153" s="162" customFormat="1" ht="17.5" customHeight="1" spans="1:4">
      <c r="A153" s="170" t="s">
        <v>569</v>
      </c>
      <c r="B153" s="171"/>
      <c r="C153" s="171"/>
      <c r="D153" s="94" t="str">
        <f t="shared" si="7"/>
        <v/>
      </c>
    </row>
    <row r="154" s="162" customFormat="1" ht="17.5" customHeight="1" spans="1:4">
      <c r="A154" s="133" t="s">
        <v>241</v>
      </c>
      <c r="B154" s="171">
        <f>SUM(B155:B158)</f>
        <v>11</v>
      </c>
      <c r="C154" s="171">
        <f>SUM(C155:C158)</f>
        <v>11</v>
      </c>
      <c r="D154" s="94">
        <f t="shared" si="7"/>
        <v>0</v>
      </c>
    </row>
    <row r="155" s="162" customFormat="1" ht="17.5" customHeight="1" spans="1:4">
      <c r="A155" s="179" t="s">
        <v>570</v>
      </c>
      <c r="B155" s="177"/>
      <c r="C155" s="171"/>
      <c r="D155" s="94" t="str">
        <f t="shared" si="7"/>
        <v/>
      </c>
    </row>
    <row r="156" s="162" customFormat="1" ht="17.5" customHeight="1" spans="1:4">
      <c r="A156" s="180" t="s">
        <v>571</v>
      </c>
      <c r="B156" s="171"/>
      <c r="C156" s="177"/>
      <c r="D156" s="94" t="str">
        <f t="shared" si="7"/>
        <v/>
      </c>
    </row>
    <row r="157" s="162" customFormat="1" ht="17.5" customHeight="1" spans="1:4">
      <c r="A157" s="170" t="s">
        <v>572</v>
      </c>
      <c r="B157" s="171">
        <v>11</v>
      </c>
      <c r="C157" s="171">
        <v>11</v>
      </c>
      <c r="D157" s="94">
        <f t="shared" si="7"/>
        <v>0</v>
      </c>
    </row>
    <row r="158" s="162" customFormat="1" ht="17.5" customHeight="1" spans="1:4">
      <c r="A158" s="170" t="s">
        <v>573</v>
      </c>
      <c r="B158" s="171"/>
      <c r="C158" s="171"/>
      <c r="D158" s="94" t="str">
        <f t="shared" si="7"/>
        <v/>
      </c>
    </row>
    <row r="159" s="162" customFormat="1" ht="17.5" customHeight="1" spans="1:4">
      <c r="A159" s="133" t="s">
        <v>246</v>
      </c>
      <c r="B159" s="171"/>
      <c r="C159" s="171"/>
      <c r="D159" s="94" t="str">
        <f t="shared" si="7"/>
        <v/>
      </c>
    </row>
    <row r="160" s="162" customFormat="1" ht="17.5" customHeight="1" spans="1:4">
      <c r="A160" s="133" t="s">
        <v>247</v>
      </c>
      <c r="B160" s="181"/>
      <c r="C160" s="171"/>
      <c r="D160" s="94" t="str">
        <f t="shared" si="7"/>
        <v/>
      </c>
    </row>
    <row r="161" s="162" customFormat="1" ht="17.5" customHeight="1" spans="1:4">
      <c r="A161" s="182" t="s">
        <v>248</v>
      </c>
      <c r="B161" s="171">
        <f>SUM(B162:B165)</f>
        <v>5756</v>
      </c>
      <c r="C161" s="181">
        <f>SUM(C162:C165)</f>
        <v>3179</v>
      </c>
      <c r="D161" s="94">
        <f t="shared" si="7"/>
        <v>-0.448</v>
      </c>
    </row>
    <row r="162" s="162" customFormat="1" ht="17.5" customHeight="1" spans="1:4">
      <c r="A162" s="170" t="s">
        <v>574</v>
      </c>
      <c r="B162" s="171">
        <v>5668</v>
      </c>
      <c r="C162" s="171">
        <v>3043</v>
      </c>
      <c r="D162" s="94">
        <f t="shared" si="7"/>
        <v>-0.463</v>
      </c>
    </row>
    <row r="163" s="162" customFormat="1" ht="17.5" customHeight="1" spans="1:4">
      <c r="A163" s="170" t="s">
        <v>575</v>
      </c>
      <c r="B163" s="171"/>
      <c r="C163" s="171"/>
      <c r="D163" s="94" t="str">
        <f t="shared" si="7"/>
        <v/>
      </c>
    </row>
    <row r="164" s="162" customFormat="1" ht="17.5" customHeight="1" spans="1:4">
      <c r="A164" s="170" t="s">
        <v>576</v>
      </c>
      <c r="B164" s="171">
        <v>60</v>
      </c>
      <c r="C164" s="171">
        <v>106</v>
      </c>
      <c r="D164" s="94">
        <f t="shared" si="7"/>
        <v>0.767</v>
      </c>
    </row>
    <row r="165" s="162" customFormat="1" ht="17.5" customHeight="1" spans="1:4">
      <c r="A165" s="176" t="s">
        <v>577</v>
      </c>
      <c r="B165" s="177">
        <v>28</v>
      </c>
      <c r="C165" s="171">
        <v>30</v>
      </c>
      <c r="D165" s="94">
        <f t="shared" si="7"/>
        <v>0.071</v>
      </c>
    </row>
    <row r="166" s="162" customFormat="1" ht="17.5" customHeight="1" spans="1:4">
      <c r="A166" s="183" t="s">
        <v>254</v>
      </c>
      <c r="B166" s="171">
        <f>SUM(B167:B169)</f>
        <v>5425</v>
      </c>
      <c r="C166" s="177">
        <f>SUM(C167:C169)</f>
        <v>5553</v>
      </c>
      <c r="D166" s="94">
        <f t="shared" ref="D166:D201" si="8">IF(OR(VALUE(C166)=0,ISERROR(C166/B166-1)),"",ROUND(C166/B166-1,3))</f>
        <v>0.024</v>
      </c>
    </row>
    <row r="167" s="162" customFormat="1" ht="17.5" customHeight="1" spans="1:4">
      <c r="A167" s="170" t="s">
        <v>578</v>
      </c>
      <c r="B167" s="145">
        <v>364</v>
      </c>
      <c r="C167" s="171">
        <v>454</v>
      </c>
      <c r="D167" s="94">
        <f t="shared" si="8"/>
        <v>0.247</v>
      </c>
    </row>
    <row r="168" s="162" customFormat="1" ht="17.5" customHeight="1" spans="1:4">
      <c r="A168" s="170" t="s">
        <v>579</v>
      </c>
      <c r="B168" s="145">
        <v>5061</v>
      </c>
      <c r="C168" s="171">
        <v>5099</v>
      </c>
      <c r="D168" s="94">
        <f t="shared" si="8"/>
        <v>0.008</v>
      </c>
    </row>
    <row r="169" s="162" customFormat="1" ht="17.5" customHeight="1" spans="1:4">
      <c r="A169" s="170" t="s">
        <v>580</v>
      </c>
      <c r="B169" s="171"/>
      <c r="C169" s="171"/>
      <c r="D169" s="94" t="str">
        <f t="shared" si="8"/>
        <v/>
      </c>
    </row>
    <row r="170" s="162" customFormat="1" ht="17.5" customHeight="1" spans="1:4">
      <c r="A170" s="175" t="s">
        <v>581</v>
      </c>
      <c r="B170" s="171">
        <f>SUM(B171:B175)</f>
        <v>155</v>
      </c>
      <c r="C170" s="171">
        <f>SUM(C171:C175)</f>
        <v>210</v>
      </c>
      <c r="D170" s="94">
        <f t="shared" si="8"/>
        <v>0.355</v>
      </c>
    </row>
    <row r="171" s="162" customFormat="1" ht="17.5" customHeight="1" spans="1:4">
      <c r="A171" s="170" t="s">
        <v>582</v>
      </c>
      <c r="B171" s="171">
        <v>62</v>
      </c>
      <c r="C171" s="171">
        <v>115</v>
      </c>
      <c r="D171" s="94">
        <f t="shared" si="8"/>
        <v>0.855</v>
      </c>
    </row>
    <row r="172" s="162" customFormat="1" ht="17.5" customHeight="1" spans="1:4">
      <c r="A172" s="170" t="s">
        <v>583</v>
      </c>
      <c r="B172" s="171"/>
      <c r="C172" s="171"/>
      <c r="D172" s="94" t="str">
        <f t="shared" si="8"/>
        <v/>
      </c>
    </row>
    <row r="173" s="162" customFormat="1" ht="17.5" customHeight="1" spans="1:4">
      <c r="A173" s="170" t="s">
        <v>584</v>
      </c>
      <c r="B173" s="171"/>
      <c r="C173" s="171"/>
      <c r="D173" s="94" t="str">
        <f t="shared" si="8"/>
        <v/>
      </c>
    </row>
    <row r="174" s="162" customFormat="1" ht="17.5" customHeight="1" spans="1:4">
      <c r="A174" s="170" t="s">
        <v>585</v>
      </c>
      <c r="B174" s="171">
        <v>93</v>
      </c>
      <c r="C174" s="171">
        <v>95</v>
      </c>
      <c r="D174" s="94">
        <f t="shared" si="8"/>
        <v>0.022</v>
      </c>
    </row>
    <row r="175" s="162" customFormat="1" ht="17.5" customHeight="1" spans="1:4">
      <c r="A175" s="170" t="s">
        <v>586</v>
      </c>
      <c r="B175" s="171"/>
      <c r="C175" s="171"/>
      <c r="D175" s="94" t="str">
        <f t="shared" si="8"/>
        <v/>
      </c>
    </row>
    <row r="176" s="162" customFormat="1" ht="17.5" customHeight="1" spans="1:4">
      <c r="A176" s="175" t="s">
        <v>264</v>
      </c>
      <c r="B176" s="171">
        <f>SUM(B177:B182)</f>
        <v>1790</v>
      </c>
      <c r="C176" s="171">
        <f>C177+C178+C179+C180+C181+C182</f>
        <v>3271</v>
      </c>
      <c r="D176" s="94">
        <f t="shared" si="8"/>
        <v>0.827</v>
      </c>
    </row>
    <row r="177" s="162" customFormat="1" ht="17.5" customHeight="1" spans="1:4">
      <c r="A177" s="170" t="s">
        <v>587</v>
      </c>
      <c r="B177" s="145">
        <v>789</v>
      </c>
      <c r="C177" s="171">
        <v>1683</v>
      </c>
      <c r="D177" s="94">
        <f t="shared" si="8"/>
        <v>1.133</v>
      </c>
    </row>
    <row r="178" s="162" customFormat="1" ht="17.5" customHeight="1" spans="1:4">
      <c r="A178" s="170" t="s">
        <v>588</v>
      </c>
      <c r="B178" s="145">
        <v>573</v>
      </c>
      <c r="C178" s="171">
        <v>879</v>
      </c>
      <c r="D178" s="94">
        <f t="shared" si="8"/>
        <v>0.534</v>
      </c>
    </row>
    <row r="179" s="162" customFormat="1" ht="17.5" customHeight="1" spans="1:4">
      <c r="A179" s="170" t="s">
        <v>589</v>
      </c>
      <c r="B179" s="145">
        <v>107</v>
      </c>
      <c r="C179" s="171">
        <v>105</v>
      </c>
      <c r="D179" s="94">
        <f t="shared" si="8"/>
        <v>-0.019</v>
      </c>
    </row>
    <row r="180" s="162" customFormat="1" ht="17.5" customHeight="1" spans="1:4">
      <c r="A180" s="170" t="s">
        <v>590</v>
      </c>
      <c r="B180" s="145">
        <v>36</v>
      </c>
      <c r="C180" s="171"/>
      <c r="D180" s="94" t="str">
        <f t="shared" si="8"/>
        <v/>
      </c>
    </row>
    <row r="181" s="162" customFormat="1" ht="17.5" customHeight="1" spans="1:4">
      <c r="A181" s="170" t="s">
        <v>591</v>
      </c>
      <c r="B181" s="145">
        <v>285</v>
      </c>
      <c r="C181" s="171">
        <v>604</v>
      </c>
      <c r="D181" s="94">
        <f t="shared" si="8"/>
        <v>1.119</v>
      </c>
    </row>
    <row r="182" s="162" customFormat="1" ht="17.5" customHeight="1" spans="1:4">
      <c r="A182" s="170" t="s">
        <v>592</v>
      </c>
      <c r="B182" s="171"/>
      <c r="C182" s="171"/>
      <c r="D182" s="94" t="str">
        <f t="shared" si="8"/>
        <v/>
      </c>
    </row>
    <row r="183" s="162" customFormat="1" ht="17.5" hidden="1" customHeight="1" spans="1:4">
      <c r="A183" s="170"/>
      <c r="B183" s="171"/>
      <c r="C183" s="171"/>
      <c r="D183" s="94" t="str">
        <f t="shared" si="8"/>
        <v/>
      </c>
    </row>
    <row r="184" s="162" customFormat="1" ht="17.5" customHeight="1" spans="1:4">
      <c r="A184" s="175" t="s">
        <v>271</v>
      </c>
      <c r="B184" s="171"/>
      <c r="C184" s="171">
        <v>2000</v>
      </c>
      <c r="D184" s="94" t="str">
        <f t="shared" si="8"/>
        <v/>
      </c>
    </row>
    <row r="185" s="162" customFormat="1" ht="17.5" customHeight="1" spans="1:4">
      <c r="A185" s="175" t="s">
        <v>272</v>
      </c>
      <c r="B185" s="171"/>
      <c r="C185" s="171"/>
      <c r="D185" s="94" t="str">
        <f t="shared" si="8"/>
        <v/>
      </c>
    </row>
    <row r="186" s="162" customFormat="1" ht="17.5" customHeight="1" spans="1:4">
      <c r="A186" s="175" t="s">
        <v>273</v>
      </c>
      <c r="B186" s="171"/>
      <c r="C186" s="171"/>
      <c r="D186" s="94" t="str">
        <f t="shared" si="8"/>
        <v/>
      </c>
    </row>
    <row r="187" s="162" customFormat="1" ht="17.5" customHeight="1" spans="1:4">
      <c r="A187" s="184" t="s">
        <v>274</v>
      </c>
      <c r="B187" s="185">
        <v>3359</v>
      </c>
      <c r="C187" s="185">
        <v>3402</v>
      </c>
      <c r="D187" s="94">
        <f t="shared" si="8"/>
        <v>0.013</v>
      </c>
    </row>
    <row r="188" s="162" customFormat="1" ht="17.5" customHeight="1" spans="1:4">
      <c r="A188" s="184" t="s">
        <v>275</v>
      </c>
      <c r="B188" s="185">
        <v>7</v>
      </c>
      <c r="C188" s="185">
        <v>10</v>
      </c>
      <c r="D188" s="94">
        <f t="shared" si="8"/>
        <v>0.429</v>
      </c>
    </row>
    <row r="189" s="162" customFormat="1" ht="17.5" customHeight="1" spans="1:4">
      <c r="A189" s="140" t="s">
        <v>276</v>
      </c>
      <c r="B189" s="143">
        <f>SUM(B5,B34:B35,B42,B51,B62,B69,B91,B107,B119,B126,B135,B139,B149,B154,B159:B161,B166,B170,B176,B184:B188)</f>
        <v>184918</v>
      </c>
      <c r="C189" s="143">
        <f>SUM(C5,C34:C35,C42,C51,C62,C69,C91,C107,C119,C126,C135,C139,C149,C154,C159:C161,C166,C170,C176,C184:C188)</f>
        <v>190466</v>
      </c>
      <c r="D189" s="91">
        <f t="shared" si="8"/>
        <v>0.03</v>
      </c>
    </row>
    <row r="190" s="162" customFormat="1" ht="17.5" hidden="1" customHeight="1" spans="1:4">
      <c r="A190" s="140"/>
      <c r="B190" s="143"/>
      <c r="C190" s="143"/>
      <c r="D190" s="91"/>
    </row>
    <row r="191" s="162" customFormat="1" ht="17.5" customHeight="1" spans="1:4">
      <c r="A191" s="142" t="s">
        <v>277</v>
      </c>
      <c r="B191" s="186">
        <f>SUM(B192:B195)</f>
        <v>6064</v>
      </c>
      <c r="C191" s="186">
        <f>SUM(C192:C195)</f>
        <v>9965</v>
      </c>
      <c r="D191" s="91">
        <f>IF(OR(VALUE(C191)=0,ISERROR(C191/B191-1)),"",ROUND(C191/B191-1,3))</f>
        <v>0.643</v>
      </c>
    </row>
    <row r="192" s="162" customFormat="1" ht="17.5" customHeight="1" spans="1:4">
      <c r="A192" s="136" t="s">
        <v>593</v>
      </c>
      <c r="B192" s="187">
        <v>2605</v>
      </c>
      <c r="C192" s="187">
        <v>8946</v>
      </c>
      <c r="D192" s="94">
        <f>IF(OR(VALUE(C192)=0,ISERROR(C192/B192-1)),"",ROUND(C192/B192-1,3))</f>
        <v>2.434</v>
      </c>
    </row>
    <row r="193" s="162" customFormat="1" ht="17.5" customHeight="1" spans="1:4">
      <c r="A193" s="136" t="s">
        <v>594</v>
      </c>
      <c r="B193" s="187">
        <v>350</v>
      </c>
      <c r="C193" s="187">
        <v>894</v>
      </c>
      <c r="D193" s="94">
        <f>IF(OR(VALUE(C193)=0,ISERROR(C193/B193-1)),"",ROUND(C193/B193-1,3))</f>
        <v>1.554</v>
      </c>
    </row>
    <row r="194" s="162" customFormat="1" ht="17.5" customHeight="1" spans="1:4">
      <c r="A194" s="136" t="s">
        <v>595</v>
      </c>
      <c r="B194" s="187">
        <v>109</v>
      </c>
      <c r="C194" s="187">
        <v>125</v>
      </c>
      <c r="D194" s="94">
        <f>IF(OR(VALUE(C194)=0,ISERROR(C194/B194-1)),"",ROUND(C194/B194-1,3))</f>
        <v>0.147</v>
      </c>
    </row>
    <row r="195" s="162" customFormat="1" ht="17.5" customHeight="1" spans="1:4">
      <c r="A195" s="136" t="s">
        <v>596</v>
      </c>
      <c r="B195" s="187">
        <v>3000</v>
      </c>
      <c r="C195" s="187"/>
      <c r="D195" s="94"/>
    </row>
    <row r="196" s="162" customFormat="1" ht="17.5" customHeight="1" spans="1:4">
      <c r="A196" s="142" t="s">
        <v>282</v>
      </c>
      <c r="B196" s="188">
        <f>SUM(B197:B203)</f>
        <v>15746</v>
      </c>
      <c r="C196" s="188">
        <f>SUM(C197:C203)</f>
        <v>11350</v>
      </c>
      <c r="D196" s="91">
        <f t="shared" ref="D196:D204" si="9">IF(OR(VALUE(C196)=0,ISERROR(C196/B196-1)),"",ROUND(C196/B196-1,3))</f>
        <v>-0.279</v>
      </c>
    </row>
    <row r="197" s="162" customFormat="1" ht="17.5" customHeight="1" spans="1:4">
      <c r="A197" s="136" t="s">
        <v>597</v>
      </c>
      <c r="B197" s="189"/>
      <c r="C197" s="189"/>
      <c r="D197" s="94" t="str">
        <f t="shared" si="9"/>
        <v/>
      </c>
    </row>
    <row r="198" s="162" customFormat="1" ht="17.5" customHeight="1" spans="1:4">
      <c r="A198" s="136" t="s">
        <v>598</v>
      </c>
      <c r="B198" s="189"/>
      <c r="C198" s="189"/>
      <c r="D198" s="94" t="str">
        <f t="shared" si="9"/>
        <v/>
      </c>
    </row>
    <row r="199" s="162" customFormat="1" ht="17.5" customHeight="1" spans="1:4">
      <c r="A199" s="136" t="s">
        <v>599</v>
      </c>
      <c r="B199" s="189">
        <v>5744</v>
      </c>
      <c r="C199" s="189">
        <v>4850</v>
      </c>
      <c r="D199" s="94">
        <f t="shared" si="9"/>
        <v>-0.156</v>
      </c>
    </row>
    <row r="200" s="162" customFormat="1" ht="17.5" customHeight="1" spans="1:4">
      <c r="A200" s="136" t="s">
        <v>600</v>
      </c>
      <c r="B200" s="171">
        <v>5750</v>
      </c>
      <c r="C200" s="171">
        <v>6500</v>
      </c>
      <c r="D200" s="94">
        <f t="shared" si="9"/>
        <v>0.13</v>
      </c>
    </row>
    <row r="201" s="162" customFormat="1" ht="17.5" customHeight="1" spans="1:4">
      <c r="A201" s="136" t="s">
        <v>601</v>
      </c>
      <c r="B201" s="190">
        <v>4223</v>
      </c>
      <c r="C201" s="190"/>
      <c r="D201" s="94" t="str">
        <f t="shared" si="9"/>
        <v/>
      </c>
    </row>
    <row r="202" s="162" customFormat="1" ht="17.5" customHeight="1" spans="1:4">
      <c r="A202" s="136" t="s">
        <v>602</v>
      </c>
      <c r="B202" s="189">
        <v>29</v>
      </c>
      <c r="C202" s="189"/>
      <c r="D202" s="94" t="str">
        <f t="shared" si="9"/>
        <v/>
      </c>
    </row>
    <row r="203" s="162" customFormat="1" ht="17.5" customHeight="1" spans="1:4">
      <c r="A203" s="136" t="s">
        <v>603</v>
      </c>
      <c r="B203" s="189"/>
      <c r="C203" s="189"/>
      <c r="D203" s="94" t="str">
        <f t="shared" si="9"/>
        <v/>
      </c>
    </row>
    <row r="204" s="162" customFormat="1" ht="17.5" customHeight="1" spans="1:4">
      <c r="A204" s="140" t="s">
        <v>290</v>
      </c>
      <c r="B204" s="191">
        <f>SUM(B189,B191,B196)</f>
        <v>206728</v>
      </c>
      <c r="C204" s="191">
        <f>SUM(C189,C191,C196)</f>
        <v>211781</v>
      </c>
      <c r="D204" s="91">
        <f t="shared" si="9"/>
        <v>0.024</v>
      </c>
    </row>
    <row r="206" spans="3:3">
      <c r="C206" s="164">
        <f>表六!C43-C204</f>
        <v>0</v>
      </c>
    </row>
  </sheetData>
  <mergeCells count="4">
    <mergeCell ref="A1:D1"/>
    <mergeCell ref="C3:D3"/>
    <mergeCell ref="A3:A4"/>
    <mergeCell ref="B3:B4"/>
  </mergeCells>
  <conditionalFormatting sqref="D13:D14 D17:D19 D21 D29 D34:D61 D63 D65:D67 D93:D128 D69:D91 D130:D132 D153:D165 D151 D148 D140:D146 D169 D177 D175 D171:D173 D179 D189:D190 D200:D203 D197:D198 D182:D187 D137:D138 D134">
    <cfRule type="cellIs" dxfId="1" priority="1" stopIfTrue="1" operator="lessThan">
      <formula>0</formula>
    </cfRule>
    <cfRule type="cellIs" dxfId="2" priority="2" stopIfTrue="1" operator="greaterThan">
      <formula>5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D39"/>
  <sheetViews>
    <sheetView showZeros="0" zoomScale="130" zoomScaleNormal="130" workbookViewId="0">
      <pane ySplit="4" topLeftCell="A5" activePane="bottomLeft" state="frozen"/>
      <selection/>
      <selection pane="bottomLeft" activeCell="A1" sqref="A1:D1"/>
    </sheetView>
  </sheetViews>
  <sheetFormatPr defaultColWidth="8.75" defaultRowHeight="14.25" outlineLevelCol="3"/>
  <cols>
    <col min="1" max="1" width="46.9166666666667" style="127" customWidth="1"/>
    <col min="2" max="2" width="14.875" style="127" customWidth="1"/>
    <col min="3" max="3" width="13.375" style="127" customWidth="1"/>
    <col min="4" max="4" width="11.5" style="128" customWidth="1"/>
    <col min="5" max="5" width="8.75" style="127"/>
    <col min="6" max="6" width="10.625" style="127" customWidth="1"/>
    <col min="7" max="7" width="10.75" style="127" customWidth="1"/>
    <col min="8" max="16384" width="8.75" style="127"/>
  </cols>
  <sheetData>
    <row r="1" s="125" customFormat="1" ht="22" customHeight="1" spans="1:4">
      <c r="A1" s="129" t="s">
        <v>604</v>
      </c>
      <c r="B1" s="129"/>
      <c r="C1" s="129"/>
      <c r="D1" s="129"/>
    </row>
    <row r="2" ht="16" customHeight="1" spans="1:4">
      <c r="A2" s="130" t="s">
        <v>605</v>
      </c>
      <c r="B2" s="131"/>
      <c r="C2" s="130"/>
      <c r="D2" s="132" t="s">
        <v>39</v>
      </c>
    </row>
    <row r="3" s="126" customFormat="1" ht="21" customHeight="1" spans="1:4">
      <c r="A3" s="83" t="s">
        <v>40</v>
      </c>
      <c r="B3" s="85" t="s">
        <v>392</v>
      </c>
      <c r="C3" s="85" t="s">
        <v>393</v>
      </c>
      <c r="D3" s="85"/>
    </row>
    <row r="4" s="126" customFormat="1" ht="22" customHeight="1" spans="1:4">
      <c r="A4" s="86"/>
      <c r="B4" s="85"/>
      <c r="C4" s="85" t="s">
        <v>44</v>
      </c>
      <c r="D4" s="88" t="s">
        <v>394</v>
      </c>
    </row>
    <row r="5" ht="21" customHeight="1" spans="1:4">
      <c r="A5" s="133" t="s">
        <v>295</v>
      </c>
      <c r="B5" s="148"/>
      <c r="C5" s="148"/>
      <c r="D5" s="135" t="str">
        <f t="shared" ref="D5:D13" si="0">IF(OR(VALUE(C5)=0,ISERROR(C5/B5-1)),"",ROUND(C5/B5-1,3))</f>
        <v/>
      </c>
    </row>
    <row r="6" ht="21" customHeight="1" spans="1:4">
      <c r="A6" s="133" t="s">
        <v>296</v>
      </c>
      <c r="B6" s="148"/>
      <c r="C6" s="148"/>
      <c r="D6" s="135" t="str">
        <f t="shared" si="0"/>
        <v/>
      </c>
    </row>
    <row r="7" ht="21" customHeight="1" spans="1:4">
      <c r="A7" s="133" t="s">
        <v>297</v>
      </c>
      <c r="B7" s="134"/>
      <c r="C7" s="134"/>
      <c r="D7" s="135" t="str">
        <f t="shared" si="0"/>
        <v/>
      </c>
    </row>
    <row r="8" ht="21" customHeight="1" spans="1:4">
      <c r="A8" s="133" t="s">
        <v>300</v>
      </c>
      <c r="B8" s="134">
        <v>0</v>
      </c>
      <c r="C8" s="134"/>
      <c r="D8" s="135" t="str">
        <f t="shared" si="0"/>
        <v/>
      </c>
    </row>
    <row r="9" ht="21" customHeight="1" spans="1:4">
      <c r="A9" s="133" t="s">
        <v>302</v>
      </c>
      <c r="B9" s="148"/>
      <c r="C9" s="148"/>
      <c r="D9" s="135" t="str">
        <f t="shared" si="0"/>
        <v/>
      </c>
    </row>
    <row r="10" ht="21" customHeight="1" spans="1:4">
      <c r="A10" s="133" t="s">
        <v>303</v>
      </c>
      <c r="B10" s="148"/>
      <c r="C10" s="148"/>
      <c r="D10" s="135" t="str">
        <f t="shared" si="0"/>
        <v/>
      </c>
    </row>
    <row r="11" ht="21" customHeight="1" spans="1:4">
      <c r="A11" s="133" t="s">
        <v>304</v>
      </c>
      <c r="B11" s="134"/>
      <c r="C11" s="134"/>
      <c r="D11" s="135" t="str">
        <f t="shared" si="0"/>
        <v/>
      </c>
    </row>
    <row r="12" ht="21" customHeight="1" spans="1:4">
      <c r="A12" s="133" t="s">
        <v>305</v>
      </c>
      <c r="B12" s="134">
        <f>SUM(B13:B17)</f>
        <v>3987</v>
      </c>
      <c r="C12" s="134">
        <f>SUM(C13:C17)</f>
        <v>15000</v>
      </c>
      <c r="D12" s="135">
        <f t="shared" si="0"/>
        <v>2.762</v>
      </c>
    </row>
    <row r="13" ht="21" customHeight="1" spans="1:4">
      <c r="A13" s="133" t="s">
        <v>606</v>
      </c>
      <c r="B13" s="145">
        <v>2702</v>
      </c>
      <c r="C13" s="149">
        <v>13560</v>
      </c>
      <c r="D13" s="135">
        <f t="shared" si="0"/>
        <v>4.019</v>
      </c>
    </row>
    <row r="14" ht="21" customHeight="1" spans="1:4">
      <c r="A14" s="133" t="s">
        <v>607</v>
      </c>
      <c r="B14" s="145">
        <v>109</v>
      </c>
      <c r="C14" s="149">
        <v>540</v>
      </c>
      <c r="D14" s="135">
        <f t="shared" ref="D13:D24" si="1">IF(OR(VALUE(C14)=0,ISERROR(C14/B14-1)),"",ROUND(C14/B14-1,3))</f>
        <v>3.954</v>
      </c>
    </row>
    <row r="15" ht="21" customHeight="1" spans="1:4">
      <c r="A15" s="133" t="s">
        <v>608</v>
      </c>
      <c r="B15" s="145">
        <v>1280</v>
      </c>
      <c r="C15" s="149">
        <v>1000</v>
      </c>
      <c r="D15" s="135">
        <f t="shared" si="1"/>
        <v>-0.219</v>
      </c>
    </row>
    <row r="16" ht="21" customHeight="1" spans="1:4">
      <c r="A16" s="133" t="s">
        <v>609</v>
      </c>
      <c r="B16" s="145">
        <v>-241</v>
      </c>
      <c r="C16" s="149">
        <v>-200</v>
      </c>
      <c r="D16" s="135">
        <f t="shared" si="1"/>
        <v>-0.17</v>
      </c>
    </row>
    <row r="17" ht="21" customHeight="1" spans="1:4">
      <c r="A17" s="133" t="s">
        <v>610</v>
      </c>
      <c r="B17" s="145">
        <v>137</v>
      </c>
      <c r="C17" s="149">
        <v>100</v>
      </c>
      <c r="D17" s="135">
        <f t="shared" si="1"/>
        <v>-0.27</v>
      </c>
    </row>
    <row r="18" ht="21" customHeight="1" spans="1:4">
      <c r="A18" s="133" t="s">
        <v>311</v>
      </c>
      <c r="B18" s="134">
        <v>227</v>
      </c>
      <c r="C18" s="134">
        <v>260</v>
      </c>
      <c r="D18" s="135">
        <f t="shared" si="1"/>
        <v>0.145</v>
      </c>
    </row>
    <row r="19" ht="21" customHeight="1" spans="1:4">
      <c r="A19" s="133" t="s">
        <v>312</v>
      </c>
      <c r="B19" s="134"/>
      <c r="C19" s="134"/>
      <c r="D19" s="135" t="str">
        <f t="shared" si="1"/>
        <v/>
      </c>
    </row>
    <row r="20" ht="21" customHeight="1" spans="1:4">
      <c r="A20" s="112" t="s">
        <v>611</v>
      </c>
      <c r="B20" s="137">
        <f>SUM(B21:B23)</f>
        <v>250</v>
      </c>
      <c r="C20" s="137">
        <f>SUM(C21:C23)</f>
        <v>300</v>
      </c>
      <c r="D20" s="135">
        <f t="shared" si="1"/>
        <v>0.2</v>
      </c>
    </row>
    <row r="21" ht="21" customHeight="1" spans="1:4">
      <c r="A21" s="112" t="s">
        <v>612</v>
      </c>
      <c r="B21" s="137"/>
      <c r="C21" s="137"/>
      <c r="D21" s="135" t="str">
        <f t="shared" si="1"/>
        <v/>
      </c>
    </row>
    <row r="22" ht="21" customHeight="1" spans="1:4">
      <c r="A22" s="112" t="s">
        <v>613</v>
      </c>
      <c r="B22" s="137">
        <v>17</v>
      </c>
      <c r="C22" s="137">
        <v>10</v>
      </c>
      <c r="D22" s="135">
        <f t="shared" si="1"/>
        <v>-0.412</v>
      </c>
    </row>
    <row r="23" ht="26" customHeight="1" spans="1:4">
      <c r="A23" s="150" t="s">
        <v>614</v>
      </c>
      <c r="B23" s="137">
        <v>233</v>
      </c>
      <c r="C23" s="137">
        <v>290</v>
      </c>
      <c r="D23" s="135">
        <f t="shared" si="1"/>
        <v>0.245</v>
      </c>
    </row>
    <row r="24" ht="21" customHeight="1" spans="1:4">
      <c r="A24" s="140" t="s">
        <v>74</v>
      </c>
      <c r="B24" s="151">
        <f>SUM(B5:B12,B18:B20)</f>
        <v>4464</v>
      </c>
      <c r="C24" s="151">
        <f>SUM(C5:C12,C18:C20)</f>
        <v>15560</v>
      </c>
      <c r="D24" s="152">
        <f t="shared" si="1"/>
        <v>2.486</v>
      </c>
    </row>
    <row r="25" ht="21" hidden="1" customHeight="1" spans="1:4">
      <c r="A25" s="153"/>
      <c r="B25" s="154"/>
      <c r="C25" s="154"/>
      <c r="D25" s="155"/>
    </row>
    <row r="26" ht="21" customHeight="1" spans="1:4">
      <c r="A26" s="156" t="s">
        <v>79</v>
      </c>
      <c r="B26" s="157">
        <f>SUM(B27,B31,B34,B35)</f>
        <v>94816</v>
      </c>
      <c r="C26" s="157">
        <f>SUM(C27,C31,C34,C35)</f>
        <v>18405</v>
      </c>
      <c r="D26" s="152">
        <f t="shared" ref="D26:D39" si="2">IF(OR(VALUE(C26)=0,ISERROR(C26/B26-1)),"",ROUND(C26/B26-1,3))</f>
        <v>-0.806</v>
      </c>
    </row>
    <row r="27" ht="21" customHeight="1" spans="1:4">
      <c r="A27" s="133" t="s">
        <v>316</v>
      </c>
      <c r="B27" s="134">
        <f>SUM(B28:B30)</f>
        <v>7584</v>
      </c>
      <c r="C27" s="134">
        <f>SUM(C28:C30)</f>
        <v>3515</v>
      </c>
      <c r="D27" s="135">
        <f t="shared" si="2"/>
        <v>-0.537</v>
      </c>
    </row>
    <row r="28" ht="21" customHeight="1" spans="1:4">
      <c r="A28" s="133" t="s">
        <v>615</v>
      </c>
      <c r="B28" s="134">
        <v>4694</v>
      </c>
      <c r="C28" s="134">
        <v>3515</v>
      </c>
      <c r="D28" s="135">
        <f t="shared" si="2"/>
        <v>-0.251</v>
      </c>
    </row>
    <row r="29" ht="21" customHeight="1" spans="1:4">
      <c r="A29" s="133" t="s">
        <v>616</v>
      </c>
      <c r="B29" s="134"/>
      <c r="C29" s="134"/>
      <c r="D29" s="135" t="str">
        <f t="shared" si="2"/>
        <v/>
      </c>
    </row>
    <row r="30" ht="21" customHeight="1" spans="1:4">
      <c r="A30" s="133" t="s">
        <v>617</v>
      </c>
      <c r="B30" s="134">
        <v>2890</v>
      </c>
      <c r="C30" s="134"/>
      <c r="D30" s="135" t="str">
        <f t="shared" si="2"/>
        <v/>
      </c>
    </row>
    <row r="31" ht="21" customHeight="1" spans="1:4">
      <c r="A31" s="158" t="s">
        <v>320</v>
      </c>
      <c r="B31" s="134">
        <f>SUM(B32:B33)</f>
        <v>76470</v>
      </c>
      <c r="C31" s="134">
        <f>SUM(C32:C33)</f>
        <v>1800</v>
      </c>
      <c r="D31" s="135">
        <f t="shared" si="2"/>
        <v>-0.976</v>
      </c>
    </row>
    <row r="32" ht="21" customHeight="1" spans="1:4">
      <c r="A32" s="158" t="s">
        <v>618</v>
      </c>
      <c r="B32" s="145">
        <v>9000</v>
      </c>
      <c r="C32" s="134"/>
      <c r="D32" s="135" t="str">
        <f t="shared" si="2"/>
        <v/>
      </c>
    </row>
    <row r="33" ht="21" customHeight="1" spans="1:4">
      <c r="A33" s="158" t="s">
        <v>619</v>
      </c>
      <c r="B33" s="145">
        <v>67470</v>
      </c>
      <c r="C33" s="134">
        <v>1800</v>
      </c>
      <c r="D33" s="135">
        <f t="shared" si="2"/>
        <v>-0.973</v>
      </c>
    </row>
    <row r="34" ht="21" customHeight="1" spans="1:4">
      <c r="A34" s="133" t="s">
        <v>323</v>
      </c>
      <c r="B34" s="134">
        <v>5012</v>
      </c>
      <c r="C34" s="134">
        <v>6590</v>
      </c>
      <c r="D34" s="135">
        <f t="shared" si="2"/>
        <v>0.315</v>
      </c>
    </row>
    <row r="35" ht="21" customHeight="1" spans="1:4">
      <c r="A35" s="133" t="s">
        <v>324</v>
      </c>
      <c r="B35" s="134">
        <v>5750</v>
      </c>
      <c r="C35" s="134">
        <v>6500</v>
      </c>
      <c r="D35" s="135">
        <f t="shared" si="2"/>
        <v>0.13</v>
      </c>
    </row>
    <row r="36" ht="21" customHeight="1" spans="1:4">
      <c r="A36" s="140" t="s">
        <v>87</v>
      </c>
      <c r="B36" s="151">
        <f>SUM(B24,B26)</f>
        <v>99280</v>
      </c>
      <c r="C36" s="151">
        <f>SUM(C24,C26)</f>
        <v>33965</v>
      </c>
      <c r="D36" s="152">
        <f t="shared" si="2"/>
        <v>-0.658</v>
      </c>
    </row>
    <row r="37" spans="1:4">
      <c r="A37" s="159"/>
      <c r="B37" s="160"/>
      <c r="C37" s="160"/>
      <c r="D37" s="161"/>
    </row>
    <row r="39" spans="1:4">
      <c r="A39" s="159"/>
      <c r="B39" s="160"/>
      <c r="C39" s="160"/>
      <c r="D39" s="161"/>
    </row>
  </sheetData>
  <mergeCells count="4">
    <mergeCell ref="A1:D1"/>
    <mergeCell ref="C3:D3"/>
    <mergeCell ref="A3:A4"/>
    <mergeCell ref="B3:B4"/>
  </mergeCells>
  <conditionalFormatting sqref="A31">
    <cfRule type="expression" dxfId="0" priority="15" stopIfTrue="1">
      <formula>"len($A:$A)=3"</formula>
    </cfRule>
  </conditionalFormatting>
  <conditionalFormatting sqref="A5:A23">
    <cfRule type="expression" dxfId="0" priority="16" stopIfTrue="1">
      <formula>"len($A:$A)=3"</formula>
    </cfRule>
  </conditionalFormatting>
  <conditionalFormatting sqref="A26:A30">
    <cfRule type="expression" dxfId="0" priority="28" stopIfTrue="1">
      <formula>"len($A:$A)=3"</formula>
    </cfRule>
  </conditionalFormatting>
  <conditionalFormatting sqref="A32:A33">
    <cfRule type="expression" dxfId="0" priority="5" stopIfTrue="1">
      <formula>"len($A:$A)=3"</formula>
    </cfRule>
  </conditionalFormatting>
  <conditionalFormatting sqref="A34:A36">
    <cfRule type="expression" dxfId="0" priority="1" stopIfTrue="1">
      <formula>"len($A:$A)=3"</formula>
    </cfRule>
  </conditionalFormatting>
  <conditionalFormatting sqref="A5:A6 A26:A30">
    <cfRule type="expression" dxfId="0" priority="19" stopIfTrue="1">
      <formula>"len($A:$A)=3"</formula>
    </cfRule>
  </conditionalFormatting>
  <conditionalFormatting sqref="D5:D12 D15 D17:D23 D25 D29:D30 D32:D35">
    <cfRule type="cellIs" dxfId="1" priority="13" stopIfTrue="1" operator="lessThan">
      <formula>0</formula>
    </cfRule>
    <cfRule type="cellIs" dxfId="2" priority="14" stopIfTrue="1" operator="greaterThan">
      <formula>5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D43"/>
  <sheetViews>
    <sheetView showZeros="0" zoomScale="115" zoomScaleNormal="115" workbookViewId="0">
      <pane ySplit="4" topLeftCell="A5" activePane="bottomLeft" state="frozen"/>
      <selection/>
      <selection pane="bottomLeft" activeCell="A1" sqref="A1:D1"/>
    </sheetView>
  </sheetViews>
  <sheetFormatPr defaultColWidth="8.75" defaultRowHeight="14.25" outlineLevelCol="3"/>
  <cols>
    <col min="1" max="1" width="45.4833333333333" style="127" customWidth="1"/>
    <col min="2" max="2" width="14.875" style="127" customWidth="1"/>
    <col min="3" max="3" width="13.375" style="127" customWidth="1"/>
    <col min="4" max="4" width="11.5" style="128" customWidth="1"/>
    <col min="5" max="5" width="8.75" style="127"/>
    <col min="6" max="6" width="10.625" style="127" customWidth="1"/>
    <col min="7" max="7" width="10.75" style="127" customWidth="1"/>
    <col min="8" max="16384" width="8.75" style="127"/>
  </cols>
  <sheetData>
    <row r="1" s="125" customFormat="1" ht="22" customHeight="1" spans="1:4">
      <c r="A1" s="129" t="s">
        <v>620</v>
      </c>
      <c r="B1" s="129"/>
      <c r="C1" s="129"/>
      <c r="D1" s="129"/>
    </row>
    <row r="2" ht="16" customHeight="1" spans="1:4">
      <c r="A2" s="130" t="s">
        <v>621</v>
      </c>
      <c r="B2" s="131"/>
      <c r="C2" s="130"/>
      <c r="D2" s="132" t="s">
        <v>39</v>
      </c>
    </row>
    <row r="3" s="126" customFormat="1" ht="16" customHeight="1" spans="1:4">
      <c r="A3" s="83" t="s">
        <v>40</v>
      </c>
      <c r="B3" s="85" t="s">
        <v>392</v>
      </c>
      <c r="C3" s="85" t="s">
        <v>393</v>
      </c>
      <c r="D3" s="85"/>
    </row>
    <row r="4" s="126" customFormat="1" ht="18" customHeight="1" spans="1:4">
      <c r="A4" s="86"/>
      <c r="B4" s="85"/>
      <c r="C4" s="85" t="s">
        <v>44</v>
      </c>
      <c r="D4" s="88" t="s">
        <v>394</v>
      </c>
    </row>
    <row r="5" ht="19" customHeight="1" spans="1:4">
      <c r="A5" s="133" t="s">
        <v>176</v>
      </c>
      <c r="B5" s="134">
        <f>SUM(B6)</f>
        <v>0</v>
      </c>
      <c r="C5" s="134">
        <f>SUM(C6)</f>
        <v>1600</v>
      </c>
      <c r="D5" s="135"/>
    </row>
    <row r="6" ht="19" customHeight="1" spans="1:4">
      <c r="A6" s="136" t="s">
        <v>622</v>
      </c>
      <c r="B6" s="134"/>
      <c r="C6" s="134">
        <v>1600</v>
      </c>
      <c r="D6" s="135"/>
    </row>
    <row r="7" ht="19" customHeight="1" spans="1:4">
      <c r="A7" s="133" t="s">
        <v>331</v>
      </c>
      <c r="B7" s="134">
        <f>SUM(B8:B12)</f>
        <v>9367</v>
      </c>
      <c r="C7" s="134">
        <f>SUM(C8:C12)</f>
        <v>1026</v>
      </c>
      <c r="D7" s="135">
        <f>IF(OR(VALUE(C7)=0,ISERROR(C7/B7-1)),"",ROUND(C7/B7-1,3))</f>
        <v>-0.89</v>
      </c>
    </row>
    <row r="8" ht="19" customHeight="1" spans="1:4">
      <c r="A8" s="136" t="s">
        <v>623</v>
      </c>
      <c r="B8" s="134">
        <v>373</v>
      </c>
      <c r="C8" s="137">
        <v>1026</v>
      </c>
      <c r="D8" s="135">
        <f t="shared" ref="D8:D13" si="0">IF(OR(VALUE(C8)=0,ISERROR(C8/B8-1)),"",ROUND(C8/B8-1,3))</f>
        <v>1.751</v>
      </c>
    </row>
    <row r="9" ht="19" customHeight="1" spans="1:4">
      <c r="A9" s="136" t="s">
        <v>624</v>
      </c>
      <c r="B9" s="134"/>
      <c r="C9" s="134"/>
      <c r="D9" s="135" t="str">
        <f t="shared" si="0"/>
        <v/>
      </c>
    </row>
    <row r="10" ht="19" customHeight="1" spans="1:4">
      <c r="A10" s="136" t="s">
        <v>625</v>
      </c>
      <c r="B10" s="134"/>
      <c r="C10" s="134"/>
      <c r="D10" s="135" t="str">
        <f t="shared" si="0"/>
        <v/>
      </c>
    </row>
    <row r="11" ht="19" customHeight="1" spans="1:4">
      <c r="A11" s="136" t="s">
        <v>626</v>
      </c>
      <c r="B11" s="134">
        <v>9000</v>
      </c>
      <c r="C11" s="134"/>
      <c r="D11" s="135" t="str">
        <f t="shared" si="0"/>
        <v/>
      </c>
    </row>
    <row r="12" ht="19" customHeight="1" spans="1:4">
      <c r="A12" s="136" t="s">
        <v>627</v>
      </c>
      <c r="B12" s="138">
        <v>-6</v>
      </c>
      <c r="C12" s="134"/>
      <c r="D12" s="135" t="str">
        <f t="shared" si="0"/>
        <v/>
      </c>
    </row>
    <row r="13" ht="19" customHeight="1" spans="1:4">
      <c r="A13" s="133" t="s">
        <v>338</v>
      </c>
      <c r="B13" s="134">
        <f>SUM(B14:B16)</f>
        <v>3731</v>
      </c>
      <c r="C13" s="134">
        <f>SUM(C14:C16)</f>
        <v>5644</v>
      </c>
      <c r="D13" s="135">
        <f t="shared" si="0"/>
        <v>0.513</v>
      </c>
    </row>
    <row r="14" ht="19" customHeight="1" spans="1:4">
      <c r="A14" s="136" t="s">
        <v>628</v>
      </c>
      <c r="B14" s="134">
        <v>3248</v>
      </c>
      <c r="C14" s="134">
        <v>5425</v>
      </c>
      <c r="D14" s="135">
        <f t="shared" ref="D14:D26" si="1">IF(OR(VALUE(C14)=0,ISERROR(C14/B14-1)),"",ROUND(C14/B14-1,3))</f>
        <v>0.67</v>
      </c>
    </row>
    <row r="15" ht="19" customHeight="1" spans="1:4">
      <c r="A15" s="136" t="s">
        <v>629</v>
      </c>
      <c r="B15" s="134"/>
      <c r="C15" s="134"/>
      <c r="D15" s="135" t="str">
        <f t="shared" si="1"/>
        <v/>
      </c>
    </row>
    <row r="16" ht="19" customHeight="1" spans="1:4">
      <c r="A16" s="136" t="s">
        <v>630</v>
      </c>
      <c r="B16" s="134">
        <v>483</v>
      </c>
      <c r="C16" s="137">
        <v>219</v>
      </c>
      <c r="D16" s="135">
        <f t="shared" si="1"/>
        <v>-0.547</v>
      </c>
    </row>
    <row r="17" ht="19" customHeight="1" spans="1:4">
      <c r="A17" s="133" t="s">
        <v>273</v>
      </c>
      <c r="B17" s="134">
        <f>SUM(B18:B21)</f>
        <v>6568</v>
      </c>
      <c r="C17" s="134">
        <f>SUM(C18:C21)</f>
        <v>3406</v>
      </c>
      <c r="D17" s="94">
        <f t="shared" si="1"/>
        <v>-0.481</v>
      </c>
    </row>
    <row r="18" ht="19" customHeight="1" spans="1:4">
      <c r="A18" s="139" t="s">
        <v>631</v>
      </c>
      <c r="B18" s="134">
        <v>5600</v>
      </c>
      <c r="C18" s="134"/>
      <c r="D18" s="94" t="str">
        <f t="shared" si="1"/>
        <v/>
      </c>
    </row>
    <row r="19" ht="19" customHeight="1" spans="1:4">
      <c r="A19" s="136" t="s">
        <v>632</v>
      </c>
      <c r="B19" s="134">
        <v>10</v>
      </c>
      <c r="C19" s="134">
        <v>11</v>
      </c>
      <c r="D19" s="94">
        <f t="shared" si="1"/>
        <v>0.1</v>
      </c>
    </row>
    <row r="20" ht="19" customHeight="1" spans="1:4">
      <c r="A20" s="136" t="s">
        <v>633</v>
      </c>
      <c r="B20" s="134">
        <v>958</v>
      </c>
      <c r="C20" s="134">
        <v>2105</v>
      </c>
      <c r="D20" s="94">
        <f t="shared" si="1"/>
        <v>1.197</v>
      </c>
    </row>
    <row r="21" ht="19" customHeight="1" spans="1:4">
      <c r="A21" s="136" t="s">
        <v>634</v>
      </c>
      <c r="B21" s="134"/>
      <c r="C21" s="134">
        <v>1290</v>
      </c>
      <c r="D21" s="94"/>
    </row>
    <row r="22" ht="19" customHeight="1" spans="1:4">
      <c r="A22" s="136" t="s">
        <v>274</v>
      </c>
      <c r="B22" s="134">
        <v>5250</v>
      </c>
      <c r="C22" s="134">
        <v>6625</v>
      </c>
      <c r="D22" s="94">
        <f>IF(OR(VALUE(C22)=0,ISERROR(C22/B22-1)),"",ROUND(C22/B22-1,3))</f>
        <v>0.262</v>
      </c>
    </row>
    <row r="23" ht="19" customHeight="1" spans="1:4">
      <c r="A23" s="136" t="s">
        <v>275</v>
      </c>
      <c r="B23" s="134">
        <v>78</v>
      </c>
      <c r="C23" s="134">
        <v>31</v>
      </c>
      <c r="D23" s="94">
        <f>IF(OR(VALUE(C23)=0,ISERROR(C23/B23-1)),"",ROUND(C23/B23-1,3))</f>
        <v>-0.603</v>
      </c>
    </row>
    <row r="24" customFormat="1" ht="19" customHeight="1" spans="1:4">
      <c r="A24" s="136" t="s">
        <v>347</v>
      </c>
      <c r="B24" s="134"/>
      <c r="C24" s="134"/>
      <c r="D24" s="94" t="str">
        <f>IF(OR(VALUE(C24)=0,ISERROR(C24/B24-1)),"",ROUND(C24/B24-1,3))</f>
        <v/>
      </c>
    </row>
    <row r="25" s="77" customFormat="1" ht="19" customHeight="1" spans="1:4">
      <c r="A25" s="140" t="s">
        <v>276</v>
      </c>
      <c r="B25" s="141">
        <f>SUM(B5,B7,B13,B17,B22,B23,B24)</f>
        <v>24994</v>
      </c>
      <c r="C25" s="141">
        <f>SUM(C5,C7,C13,C17,C22,C23,C24)</f>
        <v>18332</v>
      </c>
      <c r="D25" s="94">
        <f>IF(OR(VALUE(C25)=0,ISERROR(C25/B25-1)),"",ROUND(C25/B25-1,3))</f>
        <v>-0.267</v>
      </c>
    </row>
    <row r="26" s="77" customFormat="1" ht="19" hidden="1" customHeight="1" spans="1:4">
      <c r="A26" s="140"/>
      <c r="B26" s="141"/>
      <c r="C26" s="141"/>
      <c r="D26" s="94"/>
    </row>
    <row r="27" s="77" customFormat="1" ht="19" customHeight="1" spans="1:4">
      <c r="A27" s="142" t="s">
        <v>277</v>
      </c>
      <c r="B27" s="143">
        <f>SUM(B28,B32)</f>
        <v>63970</v>
      </c>
      <c r="C27" s="143">
        <f>SUM(C28,C32)</f>
        <v>2100</v>
      </c>
      <c r="D27" s="94">
        <f t="shared" ref="D27:D36" si="2">IF(OR(VALUE(C27)=0,ISERROR(C27/B27-1)),"",ROUND(C27/B27-1,3))</f>
        <v>-0.967</v>
      </c>
    </row>
    <row r="28" s="77" customFormat="1" ht="19" customHeight="1" spans="1:4">
      <c r="A28" s="136" t="s">
        <v>635</v>
      </c>
      <c r="B28" s="144">
        <f>SUM(B29:B31)</f>
        <v>63970</v>
      </c>
      <c r="C28" s="144">
        <f>SUM(C29:C31)</f>
        <v>2100</v>
      </c>
      <c r="D28" s="94">
        <f t="shared" si="2"/>
        <v>-0.967</v>
      </c>
    </row>
    <row r="29" s="77" customFormat="1" ht="19" customHeight="1" spans="1:4">
      <c r="A29" s="136" t="s">
        <v>350</v>
      </c>
      <c r="B29" s="145">
        <v>2100</v>
      </c>
      <c r="C29" s="144">
        <v>300</v>
      </c>
      <c r="D29" s="94">
        <f t="shared" si="2"/>
        <v>-0.857</v>
      </c>
    </row>
    <row r="30" s="77" customFormat="1" ht="19" customHeight="1" spans="1:4">
      <c r="A30" s="136" t="s">
        <v>636</v>
      </c>
      <c r="B30" s="145">
        <v>19370</v>
      </c>
      <c r="C30" s="144">
        <v>1800</v>
      </c>
      <c r="D30" s="94">
        <f t="shared" si="2"/>
        <v>-0.907</v>
      </c>
    </row>
    <row r="31" s="77" customFormat="1" ht="19" customHeight="1" spans="1:4">
      <c r="A31" s="136" t="s">
        <v>637</v>
      </c>
      <c r="B31" s="145">
        <v>42500</v>
      </c>
      <c r="C31" s="144"/>
      <c r="D31" s="94" t="str">
        <f t="shared" si="2"/>
        <v/>
      </c>
    </row>
    <row r="32" s="77" customFormat="1" ht="19" customHeight="1" spans="1:4">
      <c r="A32" s="136" t="s">
        <v>638</v>
      </c>
      <c r="B32" s="144"/>
      <c r="C32" s="144"/>
      <c r="D32" s="94" t="str">
        <f t="shared" si="2"/>
        <v/>
      </c>
    </row>
    <row r="33" s="77" customFormat="1" ht="19" customHeight="1" spans="1:4">
      <c r="A33" s="142" t="s">
        <v>282</v>
      </c>
      <c r="B33" s="141">
        <f>SUM(B34,B37:B41)</f>
        <v>10316</v>
      </c>
      <c r="C33" s="141">
        <f>SUM(C34,C37:C41)</f>
        <v>13533</v>
      </c>
      <c r="D33" s="91">
        <f t="shared" si="2"/>
        <v>0.312</v>
      </c>
    </row>
    <row r="34" s="77" customFormat="1" ht="19" customHeight="1" spans="1:4">
      <c r="A34" s="136" t="s">
        <v>639</v>
      </c>
      <c r="B34" s="144">
        <f>SUM(B35:B36)</f>
        <v>0</v>
      </c>
      <c r="C34" s="144">
        <f>SUM(C35:C36)</f>
        <v>0</v>
      </c>
      <c r="D34" s="94" t="str">
        <f t="shared" si="2"/>
        <v/>
      </c>
    </row>
    <row r="35" s="77" customFormat="1" ht="19" customHeight="1" spans="1:4">
      <c r="A35" s="146" t="s">
        <v>640</v>
      </c>
      <c r="B35" s="147"/>
      <c r="C35" s="147"/>
      <c r="D35" s="94" t="str">
        <f t="shared" si="2"/>
        <v/>
      </c>
    </row>
    <row r="36" s="77" customFormat="1" ht="19" customHeight="1" spans="1:4">
      <c r="A36" s="146" t="s">
        <v>641</v>
      </c>
      <c r="B36" s="147"/>
      <c r="C36" s="147"/>
      <c r="D36" s="94" t="str">
        <f t="shared" si="2"/>
        <v/>
      </c>
    </row>
    <row r="37" s="77" customFormat="1" ht="19" customHeight="1" spans="1:4">
      <c r="A37" s="136" t="s">
        <v>642</v>
      </c>
      <c r="B37" s="147">
        <v>2309</v>
      </c>
      <c r="C37" s="147">
        <v>2533</v>
      </c>
      <c r="D37" s="94">
        <f t="shared" ref="D37:D42" si="3">IF(OR(VALUE(C37)=0,ISERROR(C37/B37-1)),"",ROUND(C37/B37-1,3))</f>
        <v>0.097</v>
      </c>
    </row>
    <row r="38" s="77" customFormat="1" ht="19" customHeight="1" spans="1:4">
      <c r="A38" s="136" t="s">
        <v>600</v>
      </c>
      <c r="B38" s="144">
        <v>1417</v>
      </c>
      <c r="C38" s="144">
        <v>11000</v>
      </c>
      <c r="D38" s="94">
        <f t="shared" si="3"/>
        <v>6.763</v>
      </c>
    </row>
    <row r="39" s="77" customFormat="1" ht="19" customHeight="1" spans="1:4">
      <c r="A39" s="136" t="s">
        <v>643</v>
      </c>
      <c r="B39" s="144">
        <v>6590</v>
      </c>
      <c r="C39" s="144"/>
      <c r="D39" s="94" t="str">
        <f t="shared" si="3"/>
        <v/>
      </c>
    </row>
    <row r="40" s="77" customFormat="1" ht="19" customHeight="1" spans="1:4">
      <c r="A40" s="136" t="s">
        <v>644</v>
      </c>
      <c r="B40" s="144"/>
      <c r="C40" s="144"/>
      <c r="D40" s="94" t="str">
        <f t="shared" si="3"/>
        <v/>
      </c>
    </row>
    <row r="41" s="77" customFormat="1" ht="19" customHeight="1" spans="1:4">
      <c r="A41" s="136" t="s">
        <v>645</v>
      </c>
      <c r="B41" s="144"/>
      <c r="C41" s="144"/>
      <c r="D41" s="94" t="str">
        <f t="shared" si="3"/>
        <v/>
      </c>
    </row>
    <row r="42" s="77" customFormat="1" ht="19" customHeight="1" spans="1:4">
      <c r="A42" s="140" t="s">
        <v>290</v>
      </c>
      <c r="B42" s="141">
        <f>SUM(B25,B27,B33)</f>
        <v>99280</v>
      </c>
      <c r="C42" s="141">
        <f>SUM(C25,C27,C33)</f>
        <v>33965</v>
      </c>
      <c r="D42" s="94">
        <f t="shared" si="3"/>
        <v>-0.658</v>
      </c>
    </row>
    <row r="43" spans="3:3">
      <c r="C43" s="127">
        <f>表八!C36-C42</f>
        <v>0</v>
      </c>
    </row>
  </sheetData>
  <mergeCells count="4">
    <mergeCell ref="A1:D1"/>
    <mergeCell ref="C3:D3"/>
    <mergeCell ref="A3:A4"/>
    <mergeCell ref="B3:B4"/>
  </mergeCells>
  <conditionalFormatting sqref="D31">
    <cfRule type="cellIs" dxfId="1" priority="1" stopIfTrue="1" operator="lessThan">
      <formula>0</formula>
    </cfRule>
    <cfRule type="cellIs" dxfId="2" priority="2" stopIfTrue="1" operator="greaterThan">
      <formula>5</formula>
    </cfRule>
  </conditionalFormatting>
  <conditionalFormatting sqref="D5:D6 D18:D22 D34:D42 D32 D26 D8:D16">
    <cfRule type="cellIs" dxfId="1" priority="7" stopIfTrue="1" operator="lessThan">
      <formula>0</formula>
    </cfRule>
    <cfRule type="cellIs" dxfId="2" priority="8" stopIfTrue="1" operator="greaterThan">
      <formula>5</formula>
    </cfRule>
  </conditionalFormatting>
  <printOptions horizontalCentered="1"/>
  <pageMargins left="0.550694444444444" right="0.790972222222222" top="0.432638888888889" bottom="0.4722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D39"/>
  <sheetViews>
    <sheetView workbookViewId="0">
      <selection activeCell="A1" sqref="A1:D1"/>
    </sheetView>
  </sheetViews>
  <sheetFormatPr defaultColWidth="9" defaultRowHeight="14.25" outlineLevelCol="3"/>
  <cols>
    <col min="1" max="1" width="40.9583333333333" style="103" customWidth="1"/>
    <col min="2" max="2" width="14.875" style="103" customWidth="1"/>
    <col min="3" max="3" width="13.375" style="103" customWidth="1"/>
    <col min="4" max="4" width="11.875" style="103" customWidth="1"/>
    <col min="5" max="5" width="9" style="103"/>
    <col min="6" max="6" width="10.625" style="103" customWidth="1"/>
    <col min="7" max="7" width="10.75" style="103" customWidth="1"/>
    <col min="8" max="16384" width="9" style="103"/>
  </cols>
  <sheetData>
    <row r="1" s="99" customFormat="1" ht="30" customHeight="1" spans="1:4">
      <c r="A1" s="104" t="s">
        <v>646</v>
      </c>
      <c r="B1" s="104"/>
      <c r="C1" s="104"/>
      <c r="D1" s="104"/>
    </row>
    <row r="2" s="100" customFormat="1" ht="15" customHeight="1" spans="1:4">
      <c r="A2" s="105" t="s">
        <v>647</v>
      </c>
      <c r="B2" s="106"/>
      <c r="C2" s="107"/>
      <c r="D2" s="108" t="s">
        <v>39</v>
      </c>
    </row>
    <row r="3" s="101" customFormat="1" ht="21" customHeight="1" spans="1:4">
      <c r="A3" s="109" t="s">
        <v>40</v>
      </c>
      <c r="B3" s="110" t="s">
        <v>648</v>
      </c>
      <c r="C3" s="109" t="s">
        <v>393</v>
      </c>
      <c r="D3" s="111"/>
    </row>
    <row r="4" s="101" customFormat="1" ht="24" customHeight="1" spans="1:4">
      <c r="A4" s="111"/>
      <c r="B4" s="110"/>
      <c r="C4" s="36" t="s">
        <v>44</v>
      </c>
      <c r="D4" s="36" t="s">
        <v>394</v>
      </c>
    </row>
    <row r="5" s="102" customFormat="1" ht="19.85" customHeight="1" spans="1:4">
      <c r="A5" s="112" t="s">
        <v>363</v>
      </c>
      <c r="B5" s="113"/>
      <c r="C5" s="113"/>
      <c r="D5" s="114" t="str">
        <f>IF(B5&lt;&gt;0,C5/B5-1,"")</f>
        <v/>
      </c>
    </row>
    <row r="6" s="102" customFormat="1" ht="19.85" customHeight="1" spans="1:4">
      <c r="A6" s="112" t="s">
        <v>364</v>
      </c>
      <c r="B6" s="113"/>
      <c r="C6" s="113"/>
      <c r="D6" s="114" t="str">
        <f t="shared" ref="D6:D39" si="0">IF(B6&lt;&gt;0,C6/B6-1,"")</f>
        <v/>
      </c>
    </row>
    <row r="7" s="102" customFormat="1" ht="19.85" customHeight="1" spans="1:4">
      <c r="A7" s="112" t="s">
        <v>365</v>
      </c>
      <c r="B7" s="113"/>
      <c r="C7" s="113"/>
      <c r="D7" s="114" t="str">
        <f t="shared" si="0"/>
        <v/>
      </c>
    </row>
    <row r="8" s="102" customFormat="1" ht="19.85" customHeight="1" spans="1:4">
      <c r="A8" s="112" t="s">
        <v>366</v>
      </c>
      <c r="B8" s="113"/>
      <c r="C8" s="113"/>
      <c r="D8" s="114" t="str">
        <f t="shared" si="0"/>
        <v/>
      </c>
    </row>
    <row r="9" s="102" customFormat="1" ht="19.85" customHeight="1" spans="1:4">
      <c r="A9" s="112" t="s">
        <v>367</v>
      </c>
      <c r="B9" s="115">
        <v>0</v>
      </c>
      <c r="C9" s="115">
        <v>68</v>
      </c>
      <c r="D9" s="116" t="str">
        <f t="shared" si="0"/>
        <v/>
      </c>
    </row>
    <row r="10" s="102" customFormat="1" ht="19.85" hidden="1" customHeight="1" spans="1:4">
      <c r="A10" s="117"/>
      <c r="B10" s="113"/>
      <c r="C10" s="113"/>
      <c r="D10" s="114" t="str">
        <f t="shared" si="0"/>
        <v/>
      </c>
    </row>
    <row r="11" s="102" customFormat="1" ht="19.85" customHeight="1" spans="1:4">
      <c r="A11" s="118" t="s">
        <v>74</v>
      </c>
      <c r="B11" s="119">
        <f>SUM(B5:B9)</f>
        <v>0</v>
      </c>
      <c r="C11" s="119">
        <f>SUM(C5:C9)</f>
        <v>68</v>
      </c>
      <c r="D11" s="114" t="str">
        <f t="shared" si="0"/>
        <v/>
      </c>
    </row>
    <row r="12" s="100" customFormat="1" ht="19.85" customHeight="1" spans="1:4">
      <c r="A12" s="112" t="s">
        <v>368</v>
      </c>
      <c r="B12" s="115">
        <v>11</v>
      </c>
      <c r="C12" s="115">
        <v>11</v>
      </c>
      <c r="D12" s="120">
        <f t="shared" si="0"/>
        <v>0</v>
      </c>
    </row>
    <row r="13" s="100" customFormat="1" ht="19.85" customHeight="1" spans="1:4">
      <c r="A13" s="112" t="s">
        <v>369</v>
      </c>
      <c r="B13" s="115"/>
      <c r="C13" s="115"/>
      <c r="D13" s="121" t="str">
        <f t="shared" si="0"/>
        <v/>
      </c>
    </row>
    <row r="14" s="100" customFormat="1" ht="19.85" customHeight="1" spans="1:4">
      <c r="A14" s="112" t="s">
        <v>370</v>
      </c>
      <c r="B14" s="115"/>
      <c r="C14" s="115"/>
      <c r="D14" s="121" t="str">
        <f t="shared" si="0"/>
        <v/>
      </c>
    </row>
    <row r="15" s="102" customFormat="1" ht="19.85" customHeight="1" spans="1:4">
      <c r="A15" s="118" t="s">
        <v>87</v>
      </c>
      <c r="B15" s="113">
        <f>SUM(B11,B12,B13,B14)</f>
        <v>11</v>
      </c>
      <c r="C15" s="113">
        <f>SUM(C11,C12,C13,C14)</f>
        <v>79</v>
      </c>
      <c r="D15" s="121">
        <f t="shared" si="0"/>
        <v>6.18181818181818</v>
      </c>
    </row>
    <row r="16" s="102" customFormat="1" ht="19.85" hidden="1" customHeight="1" spans="1:4">
      <c r="A16" s="122"/>
      <c r="B16" s="113"/>
      <c r="C16" s="113"/>
      <c r="D16" s="121" t="str">
        <f t="shared" si="0"/>
        <v/>
      </c>
    </row>
    <row r="17" s="103" customFormat="1" ht="19.85" customHeight="1" spans="1:4">
      <c r="A17" s="112" t="s">
        <v>371</v>
      </c>
      <c r="B17" s="115">
        <f>SUM(B18:B23)</f>
        <v>11</v>
      </c>
      <c r="C17" s="115">
        <f>SUM(C18:C23)</f>
        <v>11</v>
      </c>
      <c r="D17" s="120">
        <f t="shared" si="0"/>
        <v>0</v>
      </c>
    </row>
    <row r="18" s="103" customFormat="1" ht="19.85" customHeight="1" spans="1:4">
      <c r="A18" s="112" t="s">
        <v>372</v>
      </c>
      <c r="B18" s="115"/>
      <c r="C18" s="115"/>
      <c r="D18" s="120" t="str">
        <f t="shared" si="0"/>
        <v/>
      </c>
    </row>
    <row r="19" s="103" customFormat="1" ht="19.85" customHeight="1" spans="1:4">
      <c r="A19" s="112" t="s">
        <v>373</v>
      </c>
      <c r="B19" s="115"/>
      <c r="C19" s="115"/>
      <c r="D19" s="120" t="str">
        <f t="shared" si="0"/>
        <v/>
      </c>
    </row>
    <row r="20" s="103" customFormat="1" ht="19.85" customHeight="1" spans="1:4">
      <c r="A20" s="112" t="s">
        <v>374</v>
      </c>
      <c r="B20" s="115">
        <v>11</v>
      </c>
      <c r="C20" s="115">
        <v>11</v>
      </c>
      <c r="D20" s="120">
        <f t="shared" si="0"/>
        <v>0</v>
      </c>
    </row>
    <row r="21" s="103" customFormat="1" ht="19.85" customHeight="1" spans="1:4">
      <c r="A21" s="112" t="s">
        <v>375</v>
      </c>
      <c r="B21" s="115"/>
      <c r="C21" s="115"/>
      <c r="D21" s="120" t="str">
        <f t="shared" si="0"/>
        <v/>
      </c>
    </row>
    <row r="22" s="103" customFormat="1" ht="19.85" customHeight="1" spans="1:4">
      <c r="A22" s="112" t="s">
        <v>376</v>
      </c>
      <c r="B22" s="115"/>
      <c r="C22" s="115"/>
      <c r="D22" s="120" t="str">
        <f t="shared" si="0"/>
        <v/>
      </c>
    </row>
    <row r="23" s="103" customFormat="1" ht="19.85" customHeight="1" spans="1:4">
      <c r="A23" s="112" t="s">
        <v>377</v>
      </c>
      <c r="B23" s="115"/>
      <c r="C23" s="115"/>
      <c r="D23" s="120" t="str">
        <f t="shared" si="0"/>
        <v/>
      </c>
    </row>
    <row r="24" s="103" customFormat="1" ht="19.85" customHeight="1" spans="1:4">
      <c r="A24" s="112" t="s">
        <v>378</v>
      </c>
      <c r="B24" s="115"/>
      <c r="C24" s="115"/>
      <c r="D24" s="120" t="str">
        <f t="shared" si="0"/>
        <v/>
      </c>
    </row>
    <row r="25" s="103" customFormat="1" ht="19.85" customHeight="1" spans="1:4">
      <c r="A25" s="112" t="s">
        <v>379</v>
      </c>
      <c r="B25" s="123"/>
      <c r="C25" s="123"/>
      <c r="D25" s="116" t="str">
        <f t="shared" si="0"/>
        <v/>
      </c>
    </row>
    <row r="26" s="103" customFormat="1" ht="19.85" customHeight="1" spans="1:4">
      <c r="A26" s="112" t="s">
        <v>380</v>
      </c>
      <c r="B26" s="115"/>
      <c r="C26" s="115"/>
      <c r="D26" s="120" t="str">
        <f t="shared" si="0"/>
        <v/>
      </c>
    </row>
    <row r="27" s="103" customFormat="1" ht="19.85" customHeight="1" spans="1:4">
      <c r="A27" s="112" t="s">
        <v>381</v>
      </c>
      <c r="B27" s="115"/>
      <c r="C27" s="115"/>
      <c r="D27" s="120" t="str">
        <f t="shared" si="0"/>
        <v/>
      </c>
    </row>
    <row r="28" s="103" customFormat="1" ht="19.85" customHeight="1" spans="1:4">
      <c r="A28" s="112" t="s">
        <v>382</v>
      </c>
      <c r="B28" s="115"/>
      <c r="C28" s="115"/>
      <c r="D28" s="120" t="str">
        <f t="shared" si="0"/>
        <v/>
      </c>
    </row>
    <row r="29" s="103" customFormat="1" ht="19.85" customHeight="1" spans="1:4">
      <c r="A29" s="112" t="s">
        <v>383</v>
      </c>
      <c r="B29" s="115"/>
      <c r="C29" s="115"/>
      <c r="D29" s="120" t="str">
        <f t="shared" si="0"/>
        <v/>
      </c>
    </row>
    <row r="30" s="103" customFormat="1" ht="19.85" customHeight="1" spans="1:4">
      <c r="A30" s="112" t="s">
        <v>384</v>
      </c>
      <c r="B30" s="115"/>
      <c r="C30" s="115"/>
      <c r="D30" s="120" t="str">
        <f t="shared" si="0"/>
        <v/>
      </c>
    </row>
    <row r="31" s="103" customFormat="1" ht="19.85" customHeight="1" spans="1:4">
      <c r="A31" s="112" t="s">
        <v>385</v>
      </c>
      <c r="B31" s="115">
        <v>0</v>
      </c>
      <c r="C31" s="115">
        <v>68</v>
      </c>
      <c r="D31" s="120" t="str">
        <f t="shared" si="0"/>
        <v/>
      </c>
    </row>
    <row r="32" s="103" customFormat="1" ht="19.85" customHeight="1" spans="1:4">
      <c r="A32" s="112" t="s">
        <v>386</v>
      </c>
      <c r="B32" s="115"/>
      <c r="C32" s="115"/>
      <c r="D32" s="120" t="str">
        <f t="shared" si="0"/>
        <v/>
      </c>
    </row>
    <row r="33" s="103" customFormat="1" ht="19.85" customHeight="1" spans="1:4">
      <c r="A33" s="118" t="s">
        <v>276</v>
      </c>
      <c r="B33" s="113">
        <f>SUM(B17,B24,B27,B29,B31)</f>
        <v>11</v>
      </c>
      <c r="C33" s="113">
        <f>SUM(C17,C24,C27,C29,C31)</f>
        <v>79</v>
      </c>
      <c r="D33" s="121">
        <f t="shared" si="0"/>
        <v>6.18181818181818</v>
      </c>
    </row>
    <row r="34" s="103" customFormat="1" ht="19.85" hidden="1" customHeight="1" spans="1:4">
      <c r="A34" s="118"/>
      <c r="B34" s="113"/>
      <c r="C34" s="113"/>
      <c r="D34" s="121"/>
    </row>
    <row r="35" s="103" customFormat="1" ht="19.85" customHeight="1" spans="1:4">
      <c r="A35" s="112" t="s">
        <v>649</v>
      </c>
      <c r="B35" s="115"/>
      <c r="C35" s="115"/>
      <c r="D35" s="120" t="str">
        <f>IF(B35&lt;&gt;0,C35/B35-1,"")</f>
        <v/>
      </c>
    </row>
    <row r="36" s="103" customFormat="1" ht="19.85" customHeight="1" spans="1:4">
      <c r="A36" s="124" t="s">
        <v>387</v>
      </c>
      <c r="B36" s="115"/>
      <c r="C36" s="115"/>
      <c r="D36" s="120" t="str">
        <f>IF(B36&lt;&gt;0,C36/B36-1,"")</f>
        <v/>
      </c>
    </row>
    <row r="37" s="103" customFormat="1" ht="19.85" customHeight="1" spans="1:4">
      <c r="A37" s="124" t="s">
        <v>388</v>
      </c>
      <c r="B37" s="115"/>
      <c r="C37" s="115"/>
      <c r="D37" s="120" t="str">
        <f>IF(B37&lt;&gt;0,C37/B37-1,"")</f>
        <v/>
      </c>
    </row>
    <row r="38" s="103" customFormat="1" ht="19.85" customHeight="1" spans="1:4">
      <c r="A38" s="112" t="s">
        <v>389</v>
      </c>
      <c r="B38" s="115"/>
      <c r="C38" s="115"/>
      <c r="D38" s="120" t="str">
        <f>IF(B38&lt;&gt;0,C38/B38-1,"")</f>
        <v/>
      </c>
    </row>
    <row r="39" s="103" customFormat="1" ht="19.85" customHeight="1" spans="1:4">
      <c r="A39" s="118" t="s">
        <v>290</v>
      </c>
      <c r="B39" s="113">
        <f>SUM(B33,B35,B38)</f>
        <v>11</v>
      </c>
      <c r="C39" s="113">
        <f>SUM(C33,C35,C38)</f>
        <v>79</v>
      </c>
      <c r="D39" s="121">
        <f>IF(B39&lt;&gt;0,C39/B39-1,"")</f>
        <v>6.18181818181818</v>
      </c>
    </row>
  </sheetData>
  <mergeCells count="4">
    <mergeCell ref="A1:D1"/>
    <mergeCell ref="C3:D3"/>
    <mergeCell ref="A3:A4"/>
    <mergeCell ref="B3:B4"/>
  </mergeCells>
  <conditionalFormatting sqref="A5">
    <cfRule type="expression" dxfId="0" priority="33" stopIfTrue="1">
      <formula>"len($A:$A)=3"</formula>
    </cfRule>
  </conditionalFormatting>
  <conditionalFormatting sqref="A6">
    <cfRule type="expression" dxfId="0" priority="27" stopIfTrue="1">
      <formula>"len($A:$A)=3"</formula>
    </cfRule>
  </conditionalFormatting>
  <conditionalFormatting sqref="A7">
    <cfRule type="expression" dxfId="0" priority="25" stopIfTrue="1">
      <formula>"len($A:$A)=3"</formula>
    </cfRule>
  </conditionalFormatting>
  <conditionalFormatting sqref="A8">
    <cfRule type="expression" dxfId="0" priority="23" stopIfTrue="1">
      <formula>"len($A:$A)=3"</formula>
    </cfRule>
  </conditionalFormatting>
  <conditionalFormatting sqref="A9">
    <cfRule type="expression" dxfId="0" priority="21" stopIfTrue="1">
      <formula>"len($A:$A)=3"</formula>
    </cfRule>
  </conditionalFormatting>
  <conditionalFormatting sqref="A10">
    <cfRule type="expression" dxfId="0" priority="29" stopIfTrue="1">
      <formula>"len($A:$A)=3"</formula>
    </cfRule>
  </conditionalFormatting>
  <conditionalFormatting sqref="A12">
    <cfRule type="expression" dxfId="0" priority="31" stopIfTrue="1">
      <formula>"len($A:$A)=3"</formula>
    </cfRule>
  </conditionalFormatting>
  <conditionalFormatting sqref="A35">
    <cfRule type="expression" dxfId="0" priority="15" stopIfTrue="1">
      <formula>"len($A:$A)=3"</formula>
    </cfRule>
  </conditionalFormatting>
  <conditionalFormatting sqref="A37">
    <cfRule type="expression" dxfId="0" priority="17" stopIfTrue="1">
      <formula>"len($A:$A)=3"</formula>
    </cfRule>
  </conditionalFormatting>
  <conditionalFormatting sqref="A38">
    <cfRule type="expression" dxfId="0" priority="1" stopIfTrue="1">
      <formula>"len($A:$A)=3"</formula>
    </cfRule>
  </conditionalFormatting>
  <conditionalFormatting sqref="A39">
    <cfRule type="expression" dxfId="0" priority="3" stopIfTrue="1">
      <formula>"len($A:$A)=3"</formula>
    </cfRule>
  </conditionalFormatting>
  <conditionalFormatting sqref="A33:A34">
    <cfRule type="expression" dxfId="0" priority="5" stopIfTrue="1">
      <formula>"len($A:$A)=3"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theme="0" tint="-0.149998474074526"/>
  </sheetPr>
  <dimension ref="A1:E39"/>
  <sheetViews>
    <sheetView workbookViewId="0">
      <selection activeCell="A1" sqref="A1:E1"/>
    </sheetView>
  </sheetViews>
  <sheetFormatPr defaultColWidth="8.75" defaultRowHeight="14.25" outlineLevelCol="4"/>
  <cols>
    <col min="1" max="1" width="28.7833333333333" style="77" customWidth="1"/>
    <col min="2" max="2" width="15.3166666666667" style="77" customWidth="1"/>
    <col min="3" max="3" width="14.1666666666667" style="77" customWidth="1"/>
    <col min="4" max="4" width="10.25" style="77" customWidth="1"/>
    <col min="5" max="5" width="13.75" style="77" customWidth="1"/>
    <col min="6" max="6" width="10.625" style="77" customWidth="1"/>
    <col min="7" max="7" width="10.75" style="77" customWidth="1"/>
    <col min="8" max="16384" width="8.75" style="77"/>
  </cols>
  <sheetData>
    <row r="1" s="76" customFormat="1" ht="27.75" customHeight="1" spans="1:5">
      <c r="A1" s="79" t="s">
        <v>650</v>
      </c>
      <c r="B1" s="79"/>
      <c r="C1" s="79"/>
      <c r="D1" s="79"/>
      <c r="E1" s="79"/>
    </row>
    <row r="2" s="77" customFormat="1" ht="18" customHeight="1" spans="1:5">
      <c r="A2" s="80" t="s">
        <v>651</v>
      </c>
      <c r="B2" s="80"/>
      <c r="C2" s="80"/>
      <c r="D2" s="81"/>
      <c r="E2" s="82" t="s">
        <v>39</v>
      </c>
    </row>
    <row r="3" s="78" customFormat="1" ht="30" customHeight="1" spans="1:5">
      <c r="A3" s="83" t="s">
        <v>40</v>
      </c>
      <c r="B3" s="84" t="s">
        <v>652</v>
      </c>
      <c r="C3" s="85" t="s">
        <v>392</v>
      </c>
      <c r="D3" s="85" t="s">
        <v>393</v>
      </c>
      <c r="E3" s="85"/>
    </row>
    <row r="4" s="77" customFormat="1" ht="36" customHeight="1" spans="1:5">
      <c r="A4" s="86"/>
      <c r="B4" s="87"/>
      <c r="C4" s="85"/>
      <c r="D4" s="85" t="s">
        <v>44</v>
      </c>
      <c r="E4" s="88" t="s">
        <v>653</v>
      </c>
    </row>
    <row r="5" s="77" customFormat="1" ht="42" customHeight="1" spans="1:5">
      <c r="A5" s="89" t="s">
        <v>654</v>
      </c>
      <c r="B5" s="90">
        <f>SUM(B6:B12)</f>
        <v>50473</v>
      </c>
      <c r="C5" s="90">
        <f>SUM(C6:C12)</f>
        <v>47024</v>
      </c>
      <c r="D5" s="90">
        <f>SUM(D6:D12)</f>
        <v>48469</v>
      </c>
      <c r="E5" s="91">
        <f t="shared" ref="E5:E19" si="0">IF(OR(VALUE(D5)=0,ISERROR(D5/C5-1)),"",ROUND(D5/C5-1,3))</f>
        <v>0.031</v>
      </c>
    </row>
    <row r="6" s="77" customFormat="1" ht="42" customHeight="1" spans="1:5">
      <c r="A6" s="92" t="s">
        <v>655</v>
      </c>
      <c r="B6" s="93">
        <v>24242</v>
      </c>
      <c r="C6" s="93">
        <v>23841</v>
      </c>
      <c r="D6" s="93">
        <v>25784</v>
      </c>
      <c r="E6" s="94">
        <f t="shared" si="0"/>
        <v>0.081</v>
      </c>
    </row>
    <row r="7" s="77" customFormat="1" ht="42" customHeight="1" spans="1:5">
      <c r="A7" s="92" t="s">
        <v>656</v>
      </c>
      <c r="B7" s="93">
        <v>6577</v>
      </c>
      <c r="C7" s="93">
        <v>345</v>
      </c>
      <c r="D7" s="93">
        <v>361</v>
      </c>
      <c r="E7" s="94">
        <f t="shared" si="0"/>
        <v>0.046</v>
      </c>
    </row>
    <row r="8" s="77" customFormat="1" ht="42" customHeight="1" spans="1:5">
      <c r="A8" s="92" t="s">
        <v>657</v>
      </c>
      <c r="B8" s="93">
        <v>332</v>
      </c>
      <c r="C8" s="93">
        <v>428</v>
      </c>
      <c r="D8" s="93">
        <v>528</v>
      </c>
      <c r="E8" s="94">
        <f t="shared" si="0"/>
        <v>0.234</v>
      </c>
    </row>
    <row r="9" s="77" customFormat="1" ht="42" customHeight="1" spans="1:5">
      <c r="A9" s="92" t="s">
        <v>658</v>
      </c>
      <c r="B9" s="93">
        <v>440</v>
      </c>
      <c r="C9" s="93">
        <v>435</v>
      </c>
      <c r="D9" s="93">
        <v>448</v>
      </c>
      <c r="E9" s="94">
        <f t="shared" si="0"/>
        <v>0.03</v>
      </c>
    </row>
    <row r="10" s="77" customFormat="1" ht="42" customHeight="1" spans="1:5">
      <c r="A10" s="92" t="s">
        <v>659</v>
      </c>
      <c r="B10" s="93">
        <v>1082</v>
      </c>
      <c r="C10" s="93">
        <v>690</v>
      </c>
      <c r="D10" s="93">
        <v>725</v>
      </c>
      <c r="E10" s="94">
        <f t="shared" si="0"/>
        <v>0.051</v>
      </c>
    </row>
    <row r="11" s="77" customFormat="1" ht="42" customHeight="1" spans="1:5">
      <c r="A11" s="92" t="s">
        <v>660</v>
      </c>
      <c r="B11" s="93">
        <v>17592</v>
      </c>
      <c r="C11" s="93">
        <v>18706</v>
      </c>
      <c r="D11" s="93">
        <v>20575</v>
      </c>
      <c r="E11" s="94">
        <f t="shared" si="0"/>
        <v>0.1</v>
      </c>
    </row>
    <row r="12" s="77" customFormat="1" ht="42" customHeight="1" spans="1:5">
      <c r="A12" s="92" t="s">
        <v>661</v>
      </c>
      <c r="B12" s="93">
        <v>208</v>
      </c>
      <c r="C12" s="93">
        <v>2579</v>
      </c>
      <c r="D12" s="93">
        <v>48</v>
      </c>
      <c r="E12" s="94">
        <f t="shared" si="0"/>
        <v>-0.981</v>
      </c>
    </row>
    <row r="13" s="77" customFormat="1" ht="42" customHeight="1" spans="1:5">
      <c r="A13" s="89" t="s">
        <v>662</v>
      </c>
      <c r="B13" s="90">
        <f>SUM(B14:B17)</f>
        <v>53683</v>
      </c>
      <c r="C13" s="90">
        <f>SUM(C14:C17)</f>
        <v>51210</v>
      </c>
      <c r="D13" s="90">
        <f>SUM(D14:D17)</f>
        <v>54162</v>
      </c>
      <c r="E13" s="91">
        <f t="shared" si="0"/>
        <v>0.058</v>
      </c>
    </row>
    <row r="14" s="77" customFormat="1" ht="42" customHeight="1" spans="1:5">
      <c r="A14" s="92" t="s">
        <v>663</v>
      </c>
      <c r="B14" s="93">
        <v>31967</v>
      </c>
      <c r="C14" s="93">
        <v>33887</v>
      </c>
      <c r="D14" s="93">
        <v>37493</v>
      </c>
      <c r="E14" s="94">
        <f t="shared" si="0"/>
        <v>0.106</v>
      </c>
    </row>
    <row r="15" s="77" customFormat="1" ht="42" customHeight="1" spans="1:5">
      <c r="A15" s="92" t="s">
        <v>664</v>
      </c>
      <c r="B15" s="93">
        <v>241</v>
      </c>
      <c r="C15" s="93">
        <v>205</v>
      </c>
      <c r="D15" s="93">
        <v>263</v>
      </c>
      <c r="E15" s="94">
        <f t="shared" si="0"/>
        <v>0.283</v>
      </c>
    </row>
    <row r="16" s="77" customFormat="1" ht="42" customHeight="1" spans="1:5">
      <c r="A16" s="92" t="s">
        <v>665</v>
      </c>
      <c r="B16" s="93">
        <v>64</v>
      </c>
      <c r="C16" s="93">
        <v>197</v>
      </c>
      <c r="D16" s="93">
        <v>227</v>
      </c>
      <c r="E16" s="94">
        <f t="shared" si="0"/>
        <v>0.152</v>
      </c>
    </row>
    <row r="17" s="77" customFormat="1" ht="42" customHeight="1" spans="1:5">
      <c r="A17" s="92" t="s">
        <v>666</v>
      </c>
      <c r="B17" s="93">
        <v>21411</v>
      </c>
      <c r="C17" s="93">
        <v>16921</v>
      </c>
      <c r="D17" s="93">
        <v>16179</v>
      </c>
      <c r="E17" s="94">
        <f t="shared" si="0"/>
        <v>-0.044</v>
      </c>
    </row>
    <row r="18" s="77" customFormat="1" ht="42" customHeight="1" spans="1:5">
      <c r="A18" s="89" t="s">
        <v>667</v>
      </c>
      <c r="B18" s="95">
        <f>B5-B13</f>
        <v>-3210</v>
      </c>
      <c r="C18" s="95">
        <f>C5-C13</f>
        <v>-4186</v>
      </c>
      <c r="D18" s="95">
        <f>D5-D13</f>
        <v>-5693</v>
      </c>
      <c r="E18" s="91">
        <f t="shared" si="0"/>
        <v>0.36</v>
      </c>
    </row>
    <row r="19" s="77" customFormat="1" ht="42" customHeight="1" spans="1:5">
      <c r="A19" s="89" t="s">
        <v>668</v>
      </c>
      <c r="B19" s="95">
        <v>34064</v>
      </c>
      <c r="C19" s="95">
        <v>33089</v>
      </c>
      <c r="D19" s="95">
        <v>26250</v>
      </c>
      <c r="E19" s="91">
        <f t="shared" si="0"/>
        <v>-0.207</v>
      </c>
    </row>
    <row r="20" s="77" customFormat="1" spans="1:4">
      <c r="A20" s="96"/>
      <c r="B20" s="96"/>
      <c r="C20" s="96"/>
      <c r="D20" s="96"/>
    </row>
    <row r="21" s="77" customFormat="1" spans="1:4">
      <c r="A21" s="97"/>
      <c r="B21" s="96"/>
      <c r="C21" s="96"/>
      <c r="D21" s="96"/>
    </row>
    <row r="22" s="77" customFormat="1" spans="1:4">
      <c r="A22" s="97"/>
      <c r="B22" s="96"/>
      <c r="C22" s="96"/>
      <c r="D22" s="96"/>
    </row>
    <row r="23" s="77" customFormat="1" spans="1:4">
      <c r="A23" s="97"/>
      <c r="B23" s="96"/>
      <c r="C23" s="96"/>
      <c r="D23" s="96"/>
    </row>
    <row r="24" s="77" customFormat="1" spans="1:4">
      <c r="A24" s="97"/>
      <c r="B24" s="96"/>
      <c r="C24" s="96"/>
      <c r="D24" s="96"/>
    </row>
    <row r="25" s="77" customFormat="1" spans="1:4">
      <c r="A25" s="98"/>
      <c r="B25" s="96"/>
      <c r="C25" s="96"/>
      <c r="D25" s="96"/>
    </row>
    <row r="26" s="77" customFormat="1" spans="1:4">
      <c r="A26" s="97"/>
      <c r="B26" s="96"/>
      <c r="C26" s="96"/>
      <c r="D26" s="96"/>
    </row>
    <row r="27" s="77" customFormat="1" spans="1:4">
      <c r="A27" s="97"/>
      <c r="B27" s="96"/>
      <c r="C27" s="96"/>
      <c r="D27" s="96"/>
    </row>
    <row r="28" s="77" customFormat="1" spans="1:4">
      <c r="A28" s="97"/>
      <c r="B28" s="96"/>
      <c r="C28" s="96"/>
      <c r="D28" s="96"/>
    </row>
    <row r="29" s="77" customFormat="1" ht="12" customHeight="1" spans="1:4">
      <c r="A29" s="97"/>
      <c r="B29" s="96"/>
      <c r="C29" s="96"/>
      <c r="D29" s="96"/>
    </row>
    <row r="30" s="77" customFormat="1" spans="1:4">
      <c r="A30" s="97"/>
      <c r="B30" s="96"/>
      <c r="C30" s="96"/>
      <c r="D30" s="96"/>
    </row>
    <row r="31" s="77" customFormat="1" spans="1:4">
      <c r="A31" s="97"/>
      <c r="B31" s="96"/>
      <c r="C31" s="96"/>
      <c r="D31" s="96"/>
    </row>
    <row r="32" s="77" customFormat="1" spans="1:4">
      <c r="A32" s="97"/>
      <c r="B32" s="96"/>
      <c r="C32" s="96"/>
      <c r="D32" s="96"/>
    </row>
    <row r="33" s="77" customFormat="1" spans="1:4">
      <c r="A33" s="97"/>
      <c r="B33" s="96"/>
      <c r="C33" s="96"/>
      <c r="D33" s="96"/>
    </row>
    <row r="34" s="77" customFormat="1" spans="1:4">
      <c r="A34" s="97"/>
      <c r="B34" s="96"/>
      <c r="C34" s="96"/>
      <c r="D34" s="96"/>
    </row>
    <row r="35" s="77" customFormat="1" spans="1:4">
      <c r="A35" s="97"/>
      <c r="B35" s="96"/>
      <c r="C35" s="96"/>
      <c r="D35" s="96"/>
    </row>
    <row r="36" s="77" customFormat="1" spans="1:4">
      <c r="A36" s="97"/>
      <c r="B36" s="96"/>
      <c r="C36" s="96"/>
      <c r="D36" s="96"/>
    </row>
    <row r="37" s="77" customFormat="1" spans="1:4">
      <c r="A37" s="97"/>
      <c r="B37" s="96"/>
      <c r="C37" s="96"/>
      <c r="D37" s="96"/>
    </row>
    <row r="38" s="77" customFormat="1" spans="1:4">
      <c r="A38" s="97"/>
      <c r="B38" s="96"/>
      <c r="C38" s="96"/>
      <c r="D38" s="96"/>
    </row>
    <row r="39" s="77" customFormat="1" spans="1:4">
      <c r="A39" s="97"/>
      <c r="B39" s="96"/>
      <c r="C39" s="96"/>
      <c r="D39" s="96"/>
    </row>
  </sheetData>
  <mergeCells count="5">
    <mergeCell ref="A1:E1"/>
    <mergeCell ref="D3:E3"/>
    <mergeCell ref="A3:A4"/>
    <mergeCell ref="B3:B4"/>
    <mergeCell ref="C3:C4"/>
  </mergeCells>
  <conditionalFormatting sqref="E5:E6 E8:E11 E13:E16">
    <cfRule type="cellIs" dxfId="2" priority="2" stopIfTrue="1" operator="greaterThan">
      <formula>5</formula>
    </cfRule>
    <cfRule type="cellIs" dxfId="1" priority="1" stopIfTrue="1" operator="lessThan">
      <formula>0</formula>
    </cfRule>
  </conditionalFormatting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F40"/>
  <sheetViews>
    <sheetView workbookViewId="0">
      <selection activeCell="A1" sqref="A1:D1"/>
    </sheetView>
  </sheetViews>
  <sheetFormatPr defaultColWidth="9" defaultRowHeight="13.5" outlineLevelCol="5"/>
  <cols>
    <col min="1" max="1" width="39.6666666666667" style="28" customWidth="1"/>
    <col min="2" max="2" width="18.3333333333333" style="28" customWidth="1"/>
    <col min="3" max="3" width="16.9916666666667" style="28" customWidth="1"/>
    <col min="4" max="4" width="14.0666666666667" style="28" customWidth="1"/>
    <col min="5" max="5" width="10.625" style="28" customWidth="1"/>
    <col min="6" max="6" width="10.75" style="28" customWidth="1"/>
    <col min="7" max="16384" width="9" style="28"/>
  </cols>
  <sheetData>
    <row r="1" s="28" customFormat="1" ht="30" customHeight="1" spans="1:4">
      <c r="A1" s="30" t="s">
        <v>669</v>
      </c>
      <c r="B1" s="30"/>
      <c r="C1" s="30"/>
      <c r="D1" s="30"/>
    </row>
    <row r="2" s="27" customFormat="1" ht="18" customHeight="1" spans="1:4">
      <c r="A2" s="60" t="s">
        <v>670</v>
      </c>
      <c r="B2" s="32"/>
      <c r="C2" s="32"/>
      <c r="D2" s="34" t="s">
        <v>39</v>
      </c>
    </row>
    <row r="3" s="28" customFormat="1" ht="27" customHeight="1" spans="1:4">
      <c r="A3" s="61" t="s">
        <v>40</v>
      </c>
      <c r="B3" s="61" t="s">
        <v>293</v>
      </c>
      <c r="C3" s="61" t="s">
        <v>671</v>
      </c>
      <c r="D3" s="36" t="s">
        <v>672</v>
      </c>
    </row>
    <row r="4" s="28" customFormat="1" ht="20.5" customHeight="1" spans="1:4">
      <c r="A4" s="61" t="s">
        <v>673</v>
      </c>
      <c r="B4" s="61"/>
      <c r="C4" s="61"/>
      <c r="D4" s="61"/>
    </row>
    <row r="5" s="28" customFormat="1" ht="20.5" customHeight="1" spans="1:4">
      <c r="A5" s="62" t="s">
        <v>674</v>
      </c>
      <c r="B5" s="50">
        <f>SUM(B6:B7)</f>
        <v>62725.77</v>
      </c>
      <c r="C5" s="46">
        <f>SUM(C6:C7)</f>
        <v>110651.77</v>
      </c>
      <c r="D5" s="40">
        <f t="shared" ref="D5:D16" si="0">IF(B5&lt;&gt;0,C5/B5-1,"")</f>
        <v>0.764055985283242</v>
      </c>
    </row>
    <row r="6" s="28" customFormat="1" ht="20.5" customHeight="1" spans="1:4">
      <c r="A6" s="63" t="s">
        <v>675</v>
      </c>
      <c r="B6" s="42">
        <v>62725.77</v>
      </c>
      <c r="C6" s="64">
        <v>110651.77</v>
      </c>
      <c r="D6" s="44">
        <f t="shared" si="0"/>
        <v>0.764055985283242</v>
      </c>
    </row>
    <row r="7" s="28" customFormat="1" ht="20.5" customHeight="1" spans="1:4">
      <c r="A7" s="63" t="s">
        <v>676</v>
      </c>
      <c r="B7" s="42"/>
      <c r="C7" s="64"/>
      <c r="D7" s="44" t="str">
        <f t="shared" si="0"/>
        <v/>
      </c>
    </row>
    <row r="8" s="28" customFormat="1" ht="20.5" customHeight="1" spans="1:6">
      <c r="A8" s="62" t="s">
        <v>677</v>
      </c>
      <c r="B8" s="50">
        <v>110982</v>
      </c>
      <c r="C8" s="46">
        <v>114782</v>
      </c>
      <c r="D8" s="40">
        <f t="shared" si="0"/>
        <v>0.0342397866320665</v>
      </c>
      <c r="E8" s="65"/>
      <c r="F8" s="65"/>
    </row>
    <row r="9" s="28" customFormat="1" ht="20.5" customHeight="1" spans="1:4">
      <c r="A9" s="62" t="s">
        <v>678</v>
      </c>
      <c r="B9" s="50">
        <f>SUM(B10:B13)</f>
        <v>62398</v>
      </c>
      <c r="C9" s="50">
        <f>SUM(C10:C13)</f>
        <v>6405</v>
      </c>
      <c r="D9" s="40">
        <f t="shared" si="0"/>
        <v>-0.89735247924613</v>
      </c>
    </row>
    <row r="10" s="28" customFormat="1" ht="20.5" customHeight="1" spans="1:4">
      <c r="A10" s="66" t="s">
        <v>679</v>
      </c>
      <c r="B10" s="42">
        <v>400</v>
      </c>
      <c r="C10" s="42">
        <v>800</v>
      </c>
      <c r="D10" s="44">
        <f t="shared" si="0"/>
        <v>1</v>
      </c>
    </row>
    <row r="11" s="28" customFormat="1" ht="20.5" customHeight="1" spans="1:4">
      <c r="A11" s="66" t="s">
        <v>680</v>
      </c>
      <c r="B11" s="42">
        <v>61998</v>
      </c>
      <c r="C11" s="42">
        <v>5605</v>
      </c>
      <c r="D11" s="44">
        <f t="shared" si="0"/>
        <v>-0.909593857866383</v>
      </c>
    </row>
    <row r="12" s="28" customFormat="1" ht="20.5" customHeight="1" spans="1:4">
      <c r="A12" s="66" t="s">
        <v>681</v>
      </c>
      <c r="B12" s="42"/>
      <c r="C12" s="42"/>
      <c r="D12" s="44" t="str">
        <f t="shared" si="0"/>
        <v/>
      </c>
    </row>
    <row r="13" s="28" customFormat="1" ht="20.5" customHeight="1" spans="1:4">
      <c r="A13" s="63" t="s">
        <v>682</v>
      </c>
      <c r="B13" s="42"/>
      <c r="C13" s="42"/>
      <c r="D13" s="44" t="str">
        <f t="shared" si="0"/>
        <v/>
      </c>
    </row>
    <row r="14" s="28" customFormat="1" ht="20.5" customHeight="1" spans="1:4">
      <c r="A14" s="62" t="s">
        <v>683</v>
      </c>
      <c r="B14" s="50">
        <v>62972</v>
      </c>
      <c r="C14" s="46">
        <v>5955</v>
      </c>
      <c r="D14" s="40">
        <f t="shared" si="0"/>
        <v>-0.905434161214508</v>
      </c>
    </row>
    <row r="15" s="28" customFormat="1" ht="20.5" customHeight="1" spans="1:4">
      <c r="A15" s="62" t="s">
        <v>684</v>
      </c>
      <c r="B15" s="50"/>
      <c r="C15" s="46"/>
      <c r="D15" s="40" t="str">
        <f t="shared" si="0"/>
        <v/>
      </c>
    </row>
    <row r="16" s="28" customFormat="1" ht="20.5" customHeight="1" spans="1:4">
      <c r="A16" s="62" t="s">
        <v>685</v>
      </c>
      <c r="B16" s="50">
        <v>110651.77</v>
      </c>
      <c r="C16" s="46">
        <v>114101.77</v>
      </c>
      <c r="D16" s="40">
        <f t="shared" si="0"/>
        <v>0.0311788957375014</v>
      </c>
    </row>
    <row r="17" s="28" customFormat="1" ht="20.5" customHeight="1" spans="1:4">
      <c r="A17" s="67" t="s">
        <v>686</v>
      </c>
      <c r="B17" s="67"/>
      <c r="C17" s="67"/>
      <c r="D17" s="67"/>
    </row>
    <row r="18" s="28" customFormat="1" ht="20.5" customHeight="1" spans="1:4">
      <c r="A18" s="62" t="s">
        <v>687</v>
      </c>
      <c r="B18" s="50">
        <f>SUM(B19:B20)</f>
        <v>133130</v>
      </c>
      <c r="C18" s="50">
        <f>C19+C20</f>
        <v>168530</v>
      </c>
      <c r="D18" s="68">
        <f t="shared" ref="D18:D27" si="1">IF(B18&lt;&gt;0,C18/B18-1,"")</f>
        <v>0.265905505896492</v>
      </c>
    </row>
    <row r="19" s="28" customFormat="1" ht="20.5" customHeight="1" spans="1:4">
      <c r="A19" s="63" t="s">
        <v>688</v>
      </c>
      <c r="B19" s="42">
        <v>133130</v>
      </c>
      <c r="C19" s="42">
        <v>168530</v>
      </c>
      <c r="D19" s="69">
        <f t="shared" si="1"/>
        <v>0.265905505896492</v>
      </c>
    </row>
    <row r="20" s="28" customFormat="1" ht="20.5" customHeight="1" spans="1:4">
      <c r="A20" s="63" t="s">
        <v>689</v>
      </c>
      <c r="B20" s="42"/>
      <c r="C20" s="42"/>
      <c r="D20" s="69" t="str">
        <f t="shared" si="1"/>
        <v/>
      </c>
    </row>
    <row r="21" s="28" customFormat="1" ht="20.5" customHeight="1" spans="1:5">
      <c r="A21" s="62" t="s">
        <v>690</v>
      </c>
      <c r="B21" s="50">
        <v>170000</v>
      </c>
      <c r="C21" s="50">
        <v>227100</v>
      </c>
      <c r="D21" s="68">
        <f t="shared" si="1"/>
        <v>0.335882352941177</v>
      </c>
      <c r="E21" s="65"/>
    </row>
    <row r="22" s="28" customFormat="1" ht="20.5" customHeight="1" spans="1:4">
      <c r="A22" s="62" t="s">
        <v>691</v>
      </c>
      <c r="B22" s="50">
        <f>SUM(B23:B25)</f>
        <v>36660</v>
      </c>
      <c r="C22" s="50">
        <f>SUM(C23:C25)</f>
        <v>76470</v>
      </c>
      <c r="D22" s="68">
        <f t="shared" si="1"/>
        <v>1.08592471358429</v>
      </c>
    </row>
    <row r="23" s="28" customFormat="1" ht="20.5" customHeight="1" spans="1:4">
      <c r="A23" s="66" t="s">
        <v>692</v>
      </c>
      <c r="B23" s="42">
        <v>36000</v>
      </c>
      <c r="C23" s="42">
        <v>14600</v>
      </c>
      <c r="D23" s="69">
        <f t="shared" si="1"/>
        <v>-0.594444444444444</v>
      </c>
    </row>
    <row r="24" s="28" customFormat="1" ht="20.5" customHeight="1" spans="1:4">
      <c r="A24" s="66" t="s">
        <v>693</v>
      </c>
      <c r="B24" s="42">
        <v>660</v>
      </c>
      <c r="C24" s="42">
        <v>61870</v>
      </c>
      <c r="D24" s="69">
        <f t="shared" si="1"/>
        <v>92.7424242424242</v>
      </c>
    </row>
    <row r="25" s="28" customFormat="1" ht="20.5" customHeight="1" spans="1:4">
      <c r="A25" s="70" t="s">
        <v>694</v>
      </c>
      <c r="B25" s="71"/>
      <c r="C25" s="71"/>
      <c r="D25" s="72" t="str">
        <f t="shared" si="1"/>
        <v/>
      </c>
    </row>
    <row r="26" s="28" customFormat="1" ht="20.5" customHeight="1" spans="1:4">
      <c r="A26" s="62" t="s">
        <v>695</v>
      </c>
      <c r="B26" s="50">
        <v>1260</v>
      </c>
      <c r="C26" s="50">
        <v>63970</v>
      </c>
      <c r="D26" s="68">
        <f t="shared" si="1"/>
        <v>49.7698412698413</v>
      </c>
    </row>
    <row r="27" s="28" customFormat="1" ht="20.5" customHeight="1" spans="1:4">
      <c r="A27" s="73" t="s">
        <v>696</v>
      </c>
      <c r="B27" s="50">
        <v>168530</v>
      </c>
      <c r="C27" s="50">
        <v>223530</v>
      </c>
      <c r="D27" s="68">
        <f t="shared" si="1"/>
        <v>0.32635139144366</v>
      </c>
    </row>
    <row r="28" s="28" customFormat="1" ht="20.5" customHeight="1" spans="1:4">
      <c r="A28" s="67" t="s">
        <v>697</v>
      </c>
      <c r="B28" s="67"/>
      <c r="C28" s="67"/>
      <c r="D28" s="67"/>
    </row>
    <row r="29" s="28" customFormat="1" ht="20.5" customHeight="1" spans="1:4">
      <c r="A29" s="62" t="s">
        <v>698</v>
      </c>
      <c r="B29" s="74">
        <f>B5+B18</f>
        <v>195855.77</v>
      </c>
      <c r="C29" s="74">
        <f>C5+C18</f>
        <v>279181.77</v>
      </c>
      <c r="D29" s="68">
        <f>IF(B29&lt;&gt;0,C29/B29-1,"")</f>
        <v>0.42544572467791</v>
      </c>
    </row>
    <row r="30" s="28" customFormat="1" ht="20.5" customHeight="1" spans="1:4">
      <c r="A30" s="62" t="s">
        <v>699</v>
      </c>
      <c r="B30" s="74">
        <f>B8+B21</f>
        <v>280982</v>
      </c>
      <c r="C30" s="74">
        <f>C8+C21</f>
        <v>341882</v>
      </c>
      <c r="D30" s="68">
        <f>IF(B30&lt;&gt;0,C30/B30-1,"")</f>
        <v>0.216739862339936</v>
      </c>
    </row>
    <row r="31" s="28" customFormat="1" ht="20.5" customHeight="1" spans="1:4">
      <c r="A31" s="62" t="s">
        <v>700</v>
      </c>
      <c r="B31" s="74">
        <f>B9+B22</f>
        <v>99058</v>
      </c>
      <c r="C31" s="74">
        <f>C9+C22</f>
        <v>82875</v>
      </c>
      <c r="D31" s="68">
        <f>IF(B31&lt;&gt;0,C31/B31-1,"")</f>
        <v>-0.163368935371197</v>
      </c>
    </row>
    <row r="32" s="28" customFormat="1" ht="20.5" customHeight="1" spans="1:4">
      <c r="A32" s="66" t="s">
        <v>701</v>
      </c>
      <c r="B32" s="75"/>
      <c r="C32" s="75">
        <f>C10+C23</f>
        <v>15400</v>
      </c>
      <c r="D32" s="69" t="str">
        <f>IF(B32&lt;&gt;0,C32/B32-1,"")</f>
        <v/>
      </c>
    </row>
    <row r="33" s="28" customFormat="1" ht="20.5" customHeight="1" spans="1:4">
      <c r="A33" s="66" t="s">
        <v>702</v>
      </c>
      <c r="B33" s="75">
        <f>B11+B24</f>
        <v>62658</v>
      </c>
      <c r="C33" s="75">
        <f>C11+C24</f>
        <v>67475</v>
      </c>
      <c r="D33" s="69">
        <f>IF(B33&lt;&gt;0,C33/B33-1,"")</f>
        <v>0.0768776532924766</v>
      </c>
    </row>
    <row r="34" s="28" customFormat="1" ht="20.5" customHeight="1" spans="1:4">
      <c r="A34" s="63" t="s">
        <v>682</v>
      </c>
      <c r="B34" s="75"/>
      <c r="C34" s="75"/>
      <c r="D34" s="69"/>
    </row>
    <row r="35" s="28" customFormat="1" ht="20.5" customHeight="1" spans="1:4">
      <c r="A35" s="62" t="s">
        <v>703</v>
      </c>
      <c r="B35" s="74">
        <f>B14+B26</f>
        <v>64232</v>
      </c>
      <c r="C35" s="74">
        <f>C14+C26</f>
        <v>69925</v>
      </c>
      <c r="D35" s="68">
        <f>IF(B35&lt;&gt;0,C35/B35-1,"")</f>
        <v>0.0886318345995765</v>
      </c>
    </row>
    <row r="36" s="28" customFormat="1" ht="20.5" customHeight="1" spans="1:4">
      <c r="A36" s="62" t="s">
        <v>704</v>
      </c>
      <c r="B36" s="74"/>
      <c r="C36" s="74"/>
      <c r="D36" s="68"/>
    </row>
    <row r="37" s="28" customFormat="1" ht="20.5" customHeight="1" spans="1:4">
      <c r="A37" s="62" t="s">
        <v>705</v>
      </c>
      <c r="B37" s="74">
        <f>B16+B27</f>
        <v>279181.77</v>
      </c>
      <c r="C37" s="74">
        <f>C16+C27</f>
        <v>337631.77</v>
      </c>
      <c r="D37" s="68">
        <f>IF(B37&lt;&gt;0,C37/B37-1,"")</f>
        <v>0.20936180754209</v>
      </c>
    </row>
    <row r="38" s="28" customFormat="1" spans="2:3">
      <c r="B38" s="59"/>
      <c r="C38" s="59"/>
    </row>
    <row r="39" s="28" customFormat="1" spans="2:3">
      <c r="B39" s="59"/>
      <c r="C39" s="59"/>
    </row>
    <row r="40" s="28" customFormat="1" spans="2:3">
      <c r="B40" s="59"/>
      <c r="C40" s="59"/>
    </row>
  </sheetData>
  <mergeCells count="4">
    <mergeCell ref="A1:D1"/>
    <mergeCell ref="A4:D4"/>
    <mergeCell ref="A17:D17"/>
    <mergeCell ref="A28:D28"/>
  </mergeCells>
  <printOptions horizontalCentered="1"/>
  <pageMargins left="0.550694444444444" right="0.432638888888889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D48"/>
  <sheetViews>
    <sheetView workbookViewId="0">
      <selection activeCell="A1" sqref="A1:D1"/>
    </sheetView>
  </sheetViews>
  <sheetFormatPr defaultColWidth="9" defaultRowHeight="13.5" outlineLevelCol="3"/>
  <cols>
    <col min="1" max="1" width="34.425" style="28" customWidth="1"/>
    <col min="2" max="2" width="17.2416666666667" style="28" customWidth="1"/>
    <col min="3" max="3" width="15.35" style="29" customWidth="1"/>
    <col min="4" max="4" width="15.9666666666667" style="28" customWidth="1"/>
    <col min="5" max="5" width="9" style="28"/>
    <col min="6" max="6" width="10.625" style="28" customWidth="1"/>
    <col min="7" max="7" width="10.75" style="28" customWidth="1"/>
    <col min="8" max="238" width="9" style="28"/>
    <col min="239" max="239" width="45.8833333333333" style="28" customWidth="1"/>
    <col min="240" max="240" width="12.3833333333333" style="28" customWidth="1"/>
    <col min="241" max="241" width="13.5" style="28" customWidth="1"/>
    <col min="242" max="242" width="13.8833333333333" style="28" customWidth="1"/>
    <col min="243" max="243" width="15" style="28" customWidth="1"/>
    <col min="244" max="244" width="20.5" style="28" customWidth="1"/>
    <col min="245" max="494" width="9" style="28"/>
    <col min="495" max="495" width="45.8833333333333" style="28" customWidth="1"/>
    <col min="496" max="496" width="12.3833333333333" style="28" customWidth="1"/>
    <col min="497" max="497" width="13.5" style="28" customWidth="1"/>
    <col min="498" max="498" width="13.8833333333333" style="28" customWidth="1"/>
    <col min="499" max="499" width="15" style="28" customWidth="1"/>
    <col min="500" max="500" width="20.5" style="28" customWidth="1"/>
    <col min="501" max="750" width="9" style="28"/>
    <col min="751" max="751" width="45.8833333333333" style="28" customWidth="1"/>
    <col min="752" max="752" width="12.3833333333333" style="28" customWidth="1"/>
    <col min="753" max="753" width="13.5" style="28" customWidth="1"/>
    <col min="754" max="754" width="13.8833333333333" style="28" customWidth="1"/>
    <col min="755" max="755" width="15" style="28" customWidth="1"/>
    <col min="756" max="756" width="20.5" style="28" customWidth="1"/>
    <col min="757" max="1006" width="9" style="28"/>
    <col min="1007" max="1007" width="45.8833333333333" style="28" customWidth="1"/>
    <col min="1008" max="1008" width="12.3833333333333" style="28" customWidth="1"/>
    <col min="1009" max="1009" width="13.5" style="28" customWidth="1"/>
    <col min="1010" max="1010" width="13.8833333333333" style="28" customWidth="1"/>
    <col min="1011" max="1011" width="15" style="28" customWidth="1"/>
    <col min="1012" max="1012" width="20.5" style="28" customWidth="1"/>
    <col min="1013" max="1262" width="9" style="28"/>
    <col min="1263" max="1263" width="45.8833333333333" style="28" customWidth="1"/>
    <col min="1264" max="1264" width="12.3833333333333" style="28" customWidth="1"/>
    <col min="1265" max="1265" width="13.5" style="28" customWidth="1"/>
    <col min="1266" max="1266" width="13.8833333333333" style="28" customWidth="1"/>
    <col min="1267" max="1267" width="15" style="28" customWidth="1"/>
    <col min="1268" max="1268" width="20.5" style="28" customWidth="1"/>
    <col min="1269" max="1518" width="9" style="28"/>
    <col min="1519" max="1519" width="45.8833333333333" style="28" customWidth="1"/>
    <col min="1520" max="1520" width="12.3833333333333" style="28" customWidth="1"/>
    <col min="1521" max="1521" width="13.5" style="28" customWidth="1"/>
    <col min="1522" max="1522" width="13.8833333333333" style="28" customWidth="1"/>
    <col min="1523" max="1523" width="15" style="28" customWidth="1"/>
    <col min="1524" max="1524" width="20.5" style="28" customWidth="1"/>
    <col min="1525" max="1774" width="9" style="28"/>
    <col min="1775" max="1775" width="45.8833333333333" style="28" customWidth="1"/>
    <col min="1776" max="1776" width="12.3833333333333" style="28" customWidth="1"/>
    <col min="1777" max="1777" width="13.5" style="28" customWidth="1"/>
    <col min="1778" max="1778" width="13.8833333333333" style="28" customWidth="1"/>
    <col min="1779" max="1779" width="15" style="28" customWidth="1"/>
    <col min="1780" max="1780" width="20.5" style="28" customWidth="1"/>
    <col min="1781" max="2030" width="9" style="28"/>
    <col min="2031" max="2031" width="45.8833333333333" style="28" customWidth="1"/>
    <col min="2032" max="2032" width="12.3833333333333" style="28" customWidth="1"/>
    <col min="2033" max="2033" width="13.5" style="28" customWidth="1"/>
    <col min="2034" max="2034" width="13.8833333333333" style="28" customWidth="1"/>
    <col min="2035" max="2035" width="15" style="28" customWidth="1"/>
    <col min="2036" max="2036" width="20.5" style="28" customWidth="1"/>
    <col min="2037" max="2286" width="9" style="28"/>
    <col min="2287" max="2287" width="45.8833333333333" style="28" customWidth="1"/>
    <col min="2288" max="2288" width="12.3833333333333" style="28" customWidth="1"/>
    <col min="2289" max="2289" width="13.5" style="28" customWidth="1"/>
    <col min="2290" max="2290" width="13.8833333333333" style="28" customWidth="1"/>
    <col min="2291" max="2291" width="15" style="28" customWidth="1"/>
    <col min="2292" max="2292" width="20.5" style="28" customWidth="1"/>
    <col min="2293" max="2542" width="9" style="28"/>
    <col min="2543" max="2543" width="45.8833333333333" style="28" customWidth="1"/>
    <col min="2544" max="2544" width="12.3833333333333" style="28" customWidth="1"/>
    <col min="2545" max="2545" width="13.5" style="28" customWidth="1"/>
    <col min="2546" max="2546" width="13.8833333333333" style="28" customWidth="1"/>
    <col min="2547" max="2547" width="15" style="28" customWidth="1"/>
    <col min="2548" max="2548" width="20.5" style="28" customWidth="1"/>
    <col min="2549" max="2798" width="9" style="28"/>
    <col min="2799" max="2799" width="45.8833333333333" style="28" customWidth="1"/>
    <col min="2800" max="2800" width="12.3833333333333" style="28" customWidth="1"/>
    <col min="2801" max="2801" width="13.5" style="28" customWidth="1"/>
    <col min="2802" max="2802" width="13.8833333333333" style="28" customWidth="1"/>
    <col min="2803" max="2803" width="15" style="28" customWidth="1"/>
    <col min="2804" max="2804" width="20.5" style="28" customWidth="1"/>
    <col min="2805" max="3054" width="9" style="28"/>
    <col min="3055" max="3055" width="45.8833333333333" style="28" customWidth="1"/>
    <col min="3056" max="3056" width="12.3833333333333" style="28" customWidth="1"/>
    <col min="3057" max="3057" width="13.5" style="28" customWidth="1"/>
    <col min="3058" max="3058" width="13.8833333333333" style="28" customWidth="1"/>
    <col min="3059" max="3059" width="15" style="28" customWidth="1"/>
    <col min="3060" max="3060" width="20.5" style="28" customWidth="1"/>
    <col min="3061" max="3310" width="9" style="28"/>
    <col min="3311" max="3311" width="45.8833333333333" style="28" customWidth="1"/>
    <col min="3312" max="3312" width="12.3833333333333" style="28" customWidth="1"/>
    <col min="3313" max="3313" width="13.5" style="28" customWidth="1"/>
    <col min="3314" max="3314" width="13.8833333333333" style="28" customWidth="1"/>
    <col min="3315" max="3315" width="15" style="28" customWidth="1"/>
    <col min="3316" max="3316" width="20.5" style="28" customWidth="1"/>
    <col min="3317" max="3566" width="9" style="28"/>
    <col min="3567" max="3567" width="45.8833333333333" style="28" customWidth="1"/>
    <col min="3568" max="3568" width="12.3833333333333" style="28" customWidth="1"/>
    <col min="3569" max="3569" width="13.5" style="28" customWidth="1"/>
    <col min="3570" max="3570" width="13.8833333333333" style="28" customWidth="1"/>
    <col min="3571" max="3571" width="15" style="28" customWidth="1"/>
    <col min="3572" max="3572" width="20.5" style="28" customWidth="1"/>
    <col min="3573" max="3822" width="9" style="28"/>
    <col min="3823" max="3823" width="45.8833333333333" style="28" customWidth="1"/>
    <col min="3824" max="3824" width="12.3833333333333" style="28" customWidth="1"/>
    <col min="3825" max="3825" width="13.5" style="28" customWidth="1"/>
    <col min="3826" max="3826" width="13.8833333333333" style="28" customWidth="1"/>
    <col min="3827" max="3827" width="15" style="28" customWidth="1"/>
    <col min="3828" max="3828" width="20.5" style="28" customWidth="1"/>
    <col min="3829" max="4078" width="9" style="28"/>
    <col min="4079" max="4079" width="45.8833333333333" style="28" customWidth="1"/>
    <col min="4080" max="4080" width="12.3833333333333" style="28" customWidth="1"/>
    <col min="4081" max="4081" width="13.5" style="28" customWidth="1"/>
    <col min="4082" max="4082" width="13.8833333333333" style="28" customWidth="1"/>
    <col min="4083" max="4083" width="15" style="28" customWidth="1"/>
    <col min="4084" max="4084" width="20.5" style="28" customWidth="1"/>
    <col min="4085" max="4334" width="9" style="28"/>
    <col min="4335" max="4335" width="45.8833333333333" style="28" customWidth="1"/>
    <col min="4336" max="4336" width="12.3833333333333" style="28" customWidth="1"/>
    <col min="4337" max="4337" width="13.5" style="28" customWidth="1"/>
    <col min="4338" max="4338" width="13.8833333333333" style="28" customWidth="1"/>
    <col min="4339" max="4339" width="15" style="28" customWidth="1"/>
    <col min="4340" max="4340" width="20.5" style="28" customWidth="1"/>
    <col min="4341" max="4590" width="9" style="28"/>
    <col min="4591" max="4591" width="45.8833333333333" style="28" customWidth="1"/>
    <col min="4592" max="4592" width="12.3833333333333" style="28" customWidth="1"/>
    <col min="4593" max="4593" width="13.5" style="28" customWidth="1"/>
    <col min="4594" max="4594" width="13.8833333333333" style="28" customWidth="1"/>
    <col min="4595" max="4595" width="15" style="28" customWidth="1"/>
    <col min="4596" max="4596" width="20.5" style="28" customWidth="1"/>
    <col min="4597" max="4846" width="9" style="28"/>
    <col min="4847" max="4847" width="45.8833333333333" style="28" customWidth="1"/>
    <col min="4848" max="4848" width="12.3833333333333" style="28" customWidth="1"/>
    <col min="4849" max="4849" width="13.5" style="28" customWidth="1"/>
    <col min="4850" max="4850" width="13.8833333333333" style="28" customWidth="1"/>
    <col min="4851" max="4851" width="15" style="28" customWidth="1"/>
    <col min="4852" max="4852" width="20.5" style="28" customWidth="1"/>
    <col min="4853" max="5102" width="9" style="28"/>
    <col min="5103" max="5103" width="45.8833333333333" style="28" customWidth="1"/>
    <col min="5104" max="5104" width="12.3833333333333" style="28" customWidth="1"/>
    <col min="5105" max="5105" width="13.5" style="28" customWidth="1"/>
    <col min="5106" max="5106" width="13.8833333333333" style="28" customWidth="1"/>
    <col min="5107" max="5107" width="15" style="28" customWidth="1"/>
    <col min="5108" max="5108" width="20.5" style="28" customWidth="1"/>
    <col min="5109" max="5358" width="9" style="28"/>
    <col min="5359" max="5359" width="45.8833333333333" style="28" customWidth="1"/>
    <col min="5360" max="5360" width="12.3833333333333" style="28" customWidth="1"/>
    <col min="5361" max="5361" width="13.5" style="28" customWidth="1"/>
    <col min="5362" max="5362" width="13.8833333333333" style="28" customWidth="1"/>
    <col min="5363" max="5363" width="15" style="28" customWidth="1"/>
    <col min="5364" max="5364" width="20.5" style="28" customWidth="1"/>
    <col min="5365" max="5614" width="9" style="28"/>
    <col min="5615" max="5615" width="45.8833333333333" style="28" customWidth="1"/>
    <col min="5616" max="5616" width="12.3833333333333" style="28" customWidth="1"/>
    <col min="5617" max="5617" width="13.5" style="28" customWidth="1"/>
    <col min="5618" max="5618" width="13.8833333333333" style="28" customWidth="1"/>
    <col min="5619" max="5619" width="15" style="28" customWidth="1"/>
    <col min="5620" max="5620" width="20.5" style="28" customWidth="1"/>
    <col min="5621" max="5870" width="9" style="28"/>
    <col min="5871" max="5871" width="45.8833333333333" style="28" customWidth="1"/>
    <col min="5872" max="5872" width="12.3833333333333" style="28" customWidth="1"/>
    <col min="5873" max="5873" width="13.5" style="28" customWidth="1"/>
    <col min="5874" max="5874" width="13.8833333333333" style="28" customWidth="1"/>
    <col min="5875" max="5875" width="15" style="28" customWidth="1"/>
    <col min="5876" max="5876" width="20.5" style="28" customWidth="1"/>
    <col min="5877" max="6126" width="9" style="28"/>
    <col min="6127" max="6127" width="45.8833333333333" style="28" customWidth="1"/>
    <col min="6128" max="6128" width="12.3833333333333" style="28" customWidth="1"/>
    <col min="6129" max="6129" width="13.5" style="28" customWidth="1"/>
    <col min="6130" max="6130" width="13.8833333333333" style="28" customWidth="1"/>
    <col min="6131" max="6131" width="15" style="28" customWidth="1"/>
    <col min="6132" max="6132" width="20.5" style="28" customWidth="1"/>
    <col min="6133" max="6382" width="9" style="28"/>
    <col min="6383" max="6383" width="45.8833333333333" style="28" customWidth="1"/>
    <col min="6384" max="6384" width="12.3833333333333" style="28" customWidth="1"/>
    <col min="6385" max="6385" width="13.5" style="28" customWidth="1"/>
    <col min="6386" max="6386" width="13.8833333333333" style="28" customWidth="1"/>
    <col min="6387" max="6387" width="15" style="28" customWidth="1"/>
    <col min="6388" max="6388" width="20.5" style="28" customWidth="1"/>
    <col min="6389" max="6638" width="9" style="28"/>
    <col min="6639" max="6639" width="45.8833333333333" style="28" customWidth="1"/>
    <col min="6640" max="6640" width="12.3833333333333" style="28" customWidth="1"/>
    <col min="6641" max="6641" width="13.5" style="28" customWidth="1"/>
    <col min="6642" max="6642" width="13.8833333333333" style="28" customWidth="1"/>
    <col min="6643" max="6643" width="15" style="28" customWidth="1"/>
    <col min="6644" max="6644" width="20.5" style="28" customWidth="1"/>
    <col min="6645" max="6894" width="9" style="28"/>
    <col min="6895" max="6895" width="45.8833333333333" style="28" customWidth="1"/>
    <col min="6896" max="6896" width="12.3833333333333" style="28" customWidth="1"/>
    <col min="6897" max="6897" width="13.5" style="28" customWidth="1"/>
    <col min="6898" max="6898" width="13.8833333333333" style="28" customWidth="1"/>
    <col min="6899" max="6899" width="15" style="28" customWidth="1"/>
    <col min="6900" max="6900" width="20.5" style="28" customWidth="1"/>
    <col min="6901" max="7150" width="9" style="28"/>
    <col min="7151" max="7151" width="45.8833333333333" style="28" customWidth="1"/>
    <col min="7152" max="7152" width="12.3833333333333" style="28" customWidth="1"/>
    <col min="7153" max="7153" width="13.5" style="28" customWidth="1"/>
    <col min="7154" max="7154" width="13.8833333333333" style="28" customWidth="1"/>
    <col min="7155" max="7155" width="15" style="28" customWidth="1"/>
    <col min="7156" max="7156" width="20.5" style="28" customWidth="1"/>
    <col min="7157" max="7406" width="9" style="28"/>
    <col min="7407" max="7407" width="45.8833333333333" style="28" customWidth="1"/>
    <col min="7408" max="7408" width="12.3833333333333" style="28" customWidth="1"/>
    <col min="7409" max="7409" width="13.5" style="28" customWidth="1"/>
    <col min="7410" max="7410" width="13.8833333333333" style="28" customWidth="1"/>
    <col min="7411" max="7411" width="15" style="28" customWidth="1"/>
    <col min="7412" max="7412" width="20.5" style="28" customWidth="1"/>
    <col min="7413" max="7662" width="9" style="28"/>
    <col min="7663" max="7663" width="45.8833333333333" style="28" customWidth="1"/>
    <col min="7664" max="7664" width="12.3833333333333" style="28" customWidth="1"/>
    <col min="7665" max="7665" width="13.5" style="28" customWidth="1"/>
    <col min="7666" max="7666" width="13.8833333333333" style="28" customWidth="1"/>
    <col min="7667" max="7667" width="15" style="28" customWidth="1"/>
    <col min="7668" max="7668" width="20.5" style="28" customWidth="1"/>
    <col min="7669" max="7918" width="9" style="28"/>
    <col min="7919" max="7919" width="45.8833333333333" style="28" customWidth="1"/>
    <col min="7920" max="7920" width="12.3833333333333" style="28" customWidth="1"/>
    <col min="7921" max="7921" width="13.5" style="28" customWidth="1"/>
    <col min="7922" max="7922" width="13.8833333333333" style="28" customWidth="1"/>
    <col min="7923" max="7923" width="15" style="28" customWidth="1"/>
    <col min="7924" max="7924" width="20.5" style="28" customWidth="1"/>
    <col min="7925" max="8174" width="9" style="28"/>
    <col min="8175" max="8175" width="45.8833333333333" style="28" customWidth="1"/>
    <col min="8176" max="8176" width="12.3833333333333" style="28" customWidth="1"/>
    <col min="8177" max="8177" width="13.5" style="28" customWidth="1"/>
    <col min="8178" max="8178" width="13.8833333333333" style="28" customWidth="1"/>
    <col min="8179" max="8179" width="15" style="28" customWidth="1"/>
    <col min="8180" max="8180" width="20.5" style="28" customWidth="1"/>
    <col min="8181" max="8430" width="9" style="28"/>
    <col min="8431" max="8431" width="45.8833333333333" style="28" customWidth="1"/>
    <col min="8432" max="8432" width="12.3833333333333" style="28" customWidth="1"/>
    <col min="8433" max="8433" width="13.5" style="28" customWidth="1"/>
    <col min="8434" max="8434" width="13.8833333333333" style="28" customWidth="1"/>
    <col min="8435" max="8435" width="15" style="28" customWidth="1"/>
    <col min="8436" max="8436" width="20.5" style="28" customWidth="1"/>
    <col min="8437" max="8686" width="9" style="28"/>
    <col min="8687" max="8687" width="45.8833333333333" style="28" customWidth="1"/>
    <col min="8688" max="8688" width="12.3833333333333" style="28" customWidth="1"/>
    <col min="8689" max="8689" width="13.5" style="28" customWidth="1"/>
    <col min="8690" max="8690" width="13.8833333333333" style="28" customWidth="1"/>
    <col min="8691" max="8691" width="15" style="28" customWidth="1"/>
    <col min="8692" max="8692" width="20.5" style="28" customWidth="1"/>
    <col min="8693" max="8942" width="9" style="28"/>
    <col min="8943" max="8943" width="45.8833333333333" style="28" customWidth="1"/>
    <col min="8944" max="8944" width="12.3833333333333" style="28" customWidth="1"/>
    <col min="8945" max="8945" width="13.5" style="28" customWidth="1"/>
    <col min="8946" max="8946" width="13.8833333333333" style="28" customWidth="1"/>
    <col min="8947" max="8947" width="15" style="28" customWidth="1"/>
    <col min="8948" max="8948" width="20.5" style="28" customWidth="1"/>
    <col min="8949" max="9198" width="9" style="28"/>
    <col min="9199" max="9199" width="45.8833333333333" style="28" customWidth="1"/>
    <col min="9200" max="9200" width="12.3833333333333" style="28" customWidth="1"/>
    <col min="9201" max="9201" width="13.5" style="28" customWidth="1"/>
    <col min="9202" max="9202" width="13.8833333333333" style="28" customWidth="1"/>
    <col min="9203" max="9203" width="15" style="28" customWidth="1"/>
    <col min="9204" max="9204" width="20.5" style="28" customWidth="1"/>
    <col min="9205" max="9454" width="9" style="28"/>
    <col min="9455" max="9455" width="45.8833333333333" style="28" customWidth="1"/>
    <col min="9456" max="9456" width="12.3833333333333" style="28" customWidth="1"/>
    <col min="9457" max="9457" width="13.5" style="28" customWidth="1"/>
    <col min="9458" max="9458" width="13.8833333333333" style="28" customWidth="1"/>
    <col min="9459" max="9459" width="15" style="28" customWidth="1"/>
    <col min="9460" max="9460" width="20.5" style="28" customWidth="1"/>
    <col min="9461" max="9710" width="9" style="28"/>
    <col min="9711" max="9711" width="45.8833333333333" style="28" customWidth="1"/>
    <col min="9712" max="9712" width="12.3833333333333" style="28" customWidth="1"/>
    <col min="9713" max="9713" width="13.5" style="28" customWidth="1"/>
    <col min="9714" max="9714" width="13.8833333333333" style="28" customWidth="1"/>
    <col min="9715" max="9715" width="15" style="28" customWidth="1"/>
    <col min="9716" max="9716" width="20.5" style="28" customWidth="1"/>
    <col min="9717" max="9966" width="9" style="28"/>
    <col min="9967" max="9967" width="45.8833333333333" style="28" customWidth="1"/>
    <col min="9968" max="9968" width="12.3833333333333" style="28" customWidth="1"/>
    <col min="9969" max="9969" width="13.5" style="28" customWidth="1"/>
    <col min="9970" max="9970" width="13.8833333333333" style="28" customWidth="1"/>
    <col min="9971" max="9971" width="15" style="28" customWidth="1"/>
    <col min="9972" max="9972" width="20.5" style="28" customWidth="1"/>
    <col min="9973" max="10222" width="9" style="28"/>
    <col min="10223" max="10223" width="45.8833333333333" style="28" customWidth="1"/>
    <col min="10224" max="10224" width="12.3833333333333" style="28" customWidth="1"/>
    <col min="10225" max="10225" width="13.5" style="28" customWidth="1"/>
    <col min="10226" max="10226" width="13.8833333333333" style="28" customWidth="1"/>
    <col min="10227" max="10227" width="15" style="28" customWidth="1"/>
    <col min="10228" max="10228" width="20.5" style="28" customWidth="1"/>
    <col min="10229" max="10478" width="9" style="28"/>
    <col min="10479" max="10479" width="45.8833333333333" style="28" customWidth="1"/>
    <col min="10480" max="10480" width="12.3833333333333" style="28" customWidth="1"/>
    <col min="10481" max="10481" width="13.5" style="28" customWidth="1"/>
    <col min="10482" max="10482" width="13.8833333333333" style="28" customWidth="1"/>
    <col min="10483" max="10483" width="15" style="28" customWidth="1"/>
    <col min="10484" max="10484" width="20.5" style="28" customWidth="1"/>
    <col min="10485" max="10734" width="9" style="28"/>
    <col min="10735" max="10735" width="45.8833333333333" style="28" customWidth="1"/>
    <col min="10736" max="10736" width="12.3833333333333" style="28" customWidth="1"/>
    <col min="10737" max="10737" width="13.5" style="28" customWidth="1"/>
    <col min="10738" max="10738" width="13.8833333333333" style="28" customWidth="1"/>
    <col min="10739" max="10739" width="15" style="28" customWidth="1"/>
    <col min="10740" max="10740" width="20.5" style="28" customWidth="1"/>
    <col min="10741" max="10990" width="9" style="28"/>
    <col min="10991" max="10991" width="45.8833333333333" style="28" customWidth="1"/>
    <col min="10992" max="10992" width="12.3833333333333" style="28" customWidth="1"/>
    <col min="10993" max="10993" width="13.5" style="28" customWidth="1"/>
    <col min="10994" max="10994" width="13.8833333333333" style="28" customWidth="1"/>
    <col min="10995" max="10995" width="15" style="28" customWidth="1"/>
    <col min="10996" max="10996" width="20.5" style="28" customWidth="1"/>
    <col min="10997" max="11246" width="9" style="28"/>
    <col min="11247" max="11247" width="45.8833333333333" style="28" customWidth="1"/>
    <col min="11248" max="11248" width="12.3833333333333" style="28" customWidth="1"/>
    <col min="11249" max="11249" width="13.5" style="28" customWidth="1"/>
    <col min="11250" max="11250" width="13.8833333333333" style="28" customWidth="1"/>
    <col min="11251" max="11251" width="15" style="28" customWidth="1"/>
    <col min="11252" max="11252" width="20.5" style="28" customWidth="1"/>
    <col min="11253" max="11502" width="9" style="28"/>
    <col min="11503" max="11503" width="45.8833333333333" style="28" customWidth="1"/>
    <col min="11504" max="11504" width="12.3833333333333" style="28" customWidth="1"/>
    <col min="11505" max="11505" width="13.5" style="28" customWidth="1"/>
    <col min="11506" max="11506" width="13.8833333333333" style="28" customWidth="1"/>
    <col min="11507" max="11507" width="15" style="28" customWidth="1"/>
    <col min="11508" max="11508" width="20.5" style="28" customWidth="1"/>
    <col min="11509" max="11758" width="9" style="28"/>
    <col min="11759" max="11759" width="45.8833333333333" style="28" customWidth="1"/>
    <col min="11760" max="11760" width="12.3833333333333" style="28" customWidth="1"/>
    <col min="11761" max="11761" width="13.5" style="28" customWidth="1"/>
    <col min="11762" max="11762" width="13.8833333333333" style="28" customWidth="1"/>
    <col min="11763" max="11763" width="15" style="28" customWidth="1"/>
    <col min="11764" max="11764" width="20.5" style="28" customWidth="1"/>
    <col min="11765" max="12014" width="9" style="28"/>
    <col min="12015" max="12015" width="45.8833333333333" style="28" customWidth="1"/>
    <col min="12016" max="12016" width="12.3833333333333" style="28" customWidth="1"/>
    <col min="12017" max="12017" width="13.5" style="28" customWidth="1"/>
    <col min="12018" max="12018" width="13.8833333333333" style="28" customWidth="1"/>
    <col min="12019" max="12019" width="15" style="28" customWidth="1"/>
    <col min="12020" max="12020" width="20.5" style="28" customWidth="1"/>
    <col min="12021" max="12270" width="9" style="28"/>
    <col min="12271" max="12271" width="45.8833333333333" style="28" customWidth="1"/>
    <col min="12272" max="12272" width="12.3833333333333" style="28" customWidth="1"/>
    <col min="12273" max="12273" width="13.5" style="28" customWidth="1"/>
    <col min="12274" max="12274" width="13.8833333333333" style="28" customWidth="1"/>
    <col min="12275" max="12275" width="15" style="28" customWidth="1"/>
    <col min="12276" max="12276" width="20.5" style="28" customWidth="1"/>
    <col min="12277" max="12526" width="9" style="28"/>
    <col min="12527" max="12527" width="45.8833333333333" style="28" customWidth="1"/>
    <col min="12528" max="12528" width="12.3833333333333" style="28" customWidth="1"/>
    <col min="12529" max="12529" width="13.5" style="28" customWidth="1"/>
    <col min="12530" max="12530" width="13.8833333333333" style="28" customWidth="1"/>
    <col min="12531" max="12531" width="15" style="28" customWidth="1"/>
    <col min="12532" max="12532" width="20.5" style="28" customWidth="1"/>
    <col min="12533" max="12782" width="9" style="28"/>
    <col min="12783" max="12783" width="45.8833333333333" style="28" customWidth="1"/>
    <col min="12784" max="12784" width="12.3833333333333" style="28" customWidth="1"/>
    <col min="12785" max="12785" width="13.5" style="28" customWidth="1"/>
    <col min="12786" max="12786" width="13.8833333333333" style="28" customWidth="1"/>
    <col min="12787" max="12787" width="15" style="28" customWidth="1"/>
    <col min="12788" max="12788" width="20.5" style="28" customWidth="1"/>
    <col min="12789" max="13038" width="9" style="28"/>
    <col min="13039" max="13039" width="45.8833333333333" style="28" customWidth="1"/>
    <col min="13040" max="13040" width="12.3833333333333" style="28" customWidth="1"/>
    <col min="13041" max="13041" width="13.5" style="28" customWidth="1"/>
    <col min="13042" max="13042" width="13.8833333333333" style="28" customWidth="1"/>
    <col min="13043" max="13043" width="15" style="28" customWidth="1"/>
    <col min="13044" max="13044" width="20.5" style="28" customWidth="1"/>
    <col min="13045" max="13294" width="9" style="28"/>
    <col min="13295" max="13295" width="45.8833333333333" style="28" customWidth="1"/>
    <col min="13296" max="13296" width="12.3833333333333" style="28" customWidth="1"/>
    <col min="13297" max="13297" width="13.5" style="28" customWidth="1"/>
    <col min="13298" max="13298" width="13.8833333333333" style="28" customWidth="1"/>
    <col min="13299" max="13299" width="15" style="28" customWidth="1"/>
    <col min="13300" max="13300" width="20.5" style="28" customWidth="1"/>
    <col min="13301" max="13550" width="9" style="28"/>
    <col min="13551" max="13551" width="45.8833333333333" style="28" customWidth="1"/>
    <col min="13552" max="13552" width="12.3833333333333" style="28" customWidth="1"/>
    <col min="13553" max="13553" width="13.5" style="28" customWidth="1"/>
    <col min="13554" max="13554" width="13.8833333333333" style="28" customWidth="1"/>
    <col min="13555" max="13555" width="15" style="28" customWidth="1"/>
    <col min="13556" max="13556" width="20.5" style="28" customWidth="1"/>
    <col min="13557" max="13806" width="9" style="28"/>
    <col min="13807" max="13807" width="45.8833333333333" style="28" customWidth="1"/>
    <col min="13808" max="13808" width="12.3833333333333" style="28" customWidth="1"/>
    <col min="13809" max="13809" width="13.5" style="28" customWidth="1"/>
    <col min="13810" max="13810" width="13.8833333333333" style="28" customWidth="1"/>
    <col min="13811" max="13811" width="15" style="28" customWidth="1"/>
    <col min="13812" max="13812" width="20.5" style="28" customWidth="1"/>
    <col min="13813" max="14062" width="9" style="28"/>
    <col min="14063" max="14063" width="45.8833333333333" style="28" customWidth="1"/>
    <col min="14064" max="14064" width="12.3833333333333" style="28" customWidth="1"/>
    <col min="14065" max="14065" width="13.5" style="28" customWidth="1"/>
    <col min="14066" max="14066" width="13.8833333333333" style="28" customWidth="1"/>
    <col min="14067" max="14067" width="15" style="28" customWidth="1"/>
    <col min="14068" max="14068" width="20.5" style="28" customWidth="1"/>
    <col min="14069" max="14318" width="9" style="28"/>
    <col min="14319" max="14319" width="45.8833333333333" style="28" customWidth="1"/>
    <col min="14320" max="14320" width="12.3833333333333" style="28" customWidth="1"/>
    <col min="14321" max="14321" width="13.5" style="28" customWidth="1"/>
    <col min="14322" max="14322" width="13.8833333333333" style="28" customWidth="1"/>
    <col min="14323" max="14323" width="15" style="28" customWidth="1"/>
    <col min="14324" max="14324" width="20.5" style="28" customWidth="1"/>
    <col min="14325" max="14574" width="9" style="28"/>
    <col min="14575" max="14575" width="45.8833333333333" style="28" customWidth="1"/>
    <col min="14576" max="14576" width="12.3833333333333" style="28" customWidth="1"/>
    <col min="14577" max="14577" width="13.5" style="28" customWidth="1"/>
    <col min="14578" max="14578" width="13.8833333333333" style="28" customWidth="1"/>
    <col min="14579" max="14579" width="15" style="28" customWidth="1"/>
    <col min="14580" max="14580" width="20.5" style="28" customWidth="1"/>
    <col min="14581" max="14830" width="9" style="28"/>
    <col min="14831" max="14831" width="45.8833333333333" style="28" customWidth="1"/>
    <col min="14832" max="14832" width="12.3833333333333" style="28" customWidth="1"/>
    <col min="14833" max="14833" width="13.5" style="28" customWidth="1"/>
    <col min="14834" max="14834" width="13.8833333333333" style="28" customWidth="1"/>
    <col min="14835" max="14835" width="15" style="28" customWidth="1"/>
    <col min="14836" max="14836" width="20.5" style="28" customWidth="1"/>
    <col min="14837" max="15086" width="9" style="28"/>
    <col min="15087" max="15087" width="45.8833333333333" style="28" customWidth="1"/>
    <col min="15088" max="15088" width="12.3833333333333" style="28" customWidth="1"/>
    <col min="15089" max="15089" width="13.5" style="28" customWidth="1"/>
    <col min="15090" max="15090" width="13.8833333333333" style="28" customWidth="1"/>
    <col min="15091" max="15091" width="15" style="28" customWidth="1"/>
    <col min="15092" max="15092" width="20.5" style="28" customWidth="1"/>
    <col min="15093" max="15342" width="9" style="28"/>
    <col min="15343" max="15343" width="45.8833333333333" style="28" customWidth="1"/>
    <col min="15344" max="15344" width="12.3833333333333" style="28" customWidth="1"/>
    <col min="15345" max="15345" width="13.5" style="28" customWidth="1"/>
    <col min="15346" max="15346" width="13.8833333333333" style="28" customWidth="1"/>
    <col min="15347" max="15347" width="15" style="28" customWidth="1"/>
    <col min="15348" max="15348" width="20.5" style="28" customWidth="1"/>
    <col min="15349" max="15598" width="9" style="28"/>
    <col min="15599" max="15599" width="45.8833333333333" style="28" customWidth="1"/>
    <col min="15600" max="15600" width="12.3833333333333" style="28" customWidth="1"/>
    <col min="15601" max="15601" width="13.5" style="28" customWidth="1"/>
    <col min="15602" max="15602" width="13.8833333333333" style="28" customWidth="1"/>
    <col min="15603" max="15603" width="15" style="28" customWidth="1"/>
    <col min="15604" max="15604" width="20.5" style="28" customWidth="1"/>
    <col min="15605" max="15854" width="9" style="28"/>
    <col min="15855" max="15855" width="45.8833333333333" style="28" customWidth="1"/>
    <col min="15856" max="15856" width="12.3833333333333" style="28" customWidth="1"/>
    <col min="15857" max="15857" width="13.5" style="28" customWidth="1"/>
    <col min="15858" max="15858" width="13.8833333333333" style="28" customWidth="1"/>
    <col min="15859" max="15859" width="15" style="28" customWidth="1"/>
    <col min="15860" max="15860" width="20.5" style="28" customWidth="1"/>
    <col min="15861" max="16110" width="9" style="28"/>
    <col min="16111" max="16111" width="45.8833333333333" style="28" customWidth="1"/>
    <col min="16112" max="16112" width="12.3833333333333" style="28" customWidth="1"/>
    <col min="16113" max="16113" width="13.5" style="28" customWidth="1"/>
    <col min="16114" max="16114" width="13.8833333333333" style="28" customWidth="1"/>
    <col min="16115" max="16115" width="15" style="28" customWidth="1"/>
    <col min="16116" max="16116" width="20.5" style="28" customWidth="1"/>
    <col min="16117" max="16384" width="9" style="28"/>
  </cols>
  <sheetData>
    <row r="1" s="26" customFormat="1" ht="28" customHeight="1" spans="1:4">
      <c r="A1" s="30" t="s">
        <v>706</v>
      </c>
      <c r="B1" s="30"/>
      <c r="C1" s="31"/>
      <c r="D1" s="30"/>
    </row>
    <row r="2" s="27" customFormat="1" ht="17" customHeight="1" spans="1:4">
      <c r="A2" s="32" t="s">
        <v>707</v>
      </c>
      <c r="B2" s="32"/>
      <c r="C2" s="33"/>
      <c r="D2" s="34" t="s">
        <v>708</v>
      </c>
    </row>
    <row r="3" s="28" customFormat="1" ht="28" customHeight="1" spans="1:4">
      <c r="A3" s="35" t="s">
        <v>40</v>
      </c>
      <c r="B3" s="36" t="s">
        <v>671</v>
      </c>
      <c r="C3" s="36" t="s">
        <v>709</v>
      </c>
      <c r="D3" s="36" t="s">
        <v>710</v>
      </c>
    </row>
    <row r="4" s="28" customFormat="1" ht="21.5" customHeight="1" spans="1:4">
      <c r="A4" s="35" t="s">
        <v>673</v>
      </c>
      <c r="B4" s="35"/>
      <c r="C4" s="35"/>
      <c r="D4" s="35"/>
    </row>
    <row r="5" s="28" customFormat="1" ht="21.5" customHeight="1" spans="1:4">
      <c r="A5" s="37" t="s">
        <v>674</v>
      </c>
      <c r="B5" s="38">
        <v>110651.77</v>
      </c>
      <c r="C5" s="39">
        <v>114101.77</v>
      </c>
      <c r="D5" s="40">
        <f t="shared" ref="D5:D14" si="0">IF(B5&lt;&gt;0,C5/B5-1,"")</f>
        <v>0.0311788957375014</v>
      </c>
    </row>
    <row r="6" s="28" customFormat="1" ht="21.5" customHeight="1" spans="1:4">
      <c r="A6" s="37" t="s">
        <v>677</v>
      </c>
      <c r="B6" s="38">
        <v>114782</v>
      </c>
      <c r="C6" s="39">
        <v>114782</v>
      </c>
      <c r="D6" s="40">
        <f t="shared" si="0"/>
        <v>0</v>
      </c>
    </row>
    <row r="7" s="28" customFormat="1" ht="21.5" customHeight="1" spans="1:4">
      <c r="A7" s="37" t="s">
        <v>678</v>
      </c>
      <c r="B7" s="38">
        <f>SUM(B8:B11)</f>
        <v>6405</v>
      </c>
      <c r="C7" s="39">
        <f>SUM(C8:C11)</f>
        <v>8946</v>
      </c>
      <c r="D7" s="40">
        <f t="shared" si="0"/>
        <v>0.39672131147541</v>
      </c>
    </row>
    <row r="8" s="28" customFormat="1" ht="21.5" customHeight="1" spans="1:4">
      <c r="A8" s="41" t="s">
        <v>711</v>
      </c>
      <c r="B8" s="42">
        <v>800</v>
      </c>
      <c r="C8" s="43"/>
      <c r="D8" s="44">
        <f t="shared" si="0"/>
        <v>-1</v>
      </c>
    </row>
    <row r="9" s="28" customFormat="1" ht="21.5" customHeight="1" spans="1:4">
      <c r="A9" s="41" t="s">
        <v>712</v>
      </c>
      <c r="B9" s="42">
        <v>5605</v>
      </c>
      <c r="C9" s="43">
        <v>8946</v>
      </c>
      <c r="D9" s="44">
        <f t="shared" si="0"/>
        <v>0.59607493309545</v>
      </c>
    </row>
    <row r="10" s="28" customFormat="1" ht="21.5" customHeight="1" spans="1:4">
      <c r="A10" s="41" t="s">
        <v>713</v>
      </c>
      <c r="B10" s="45"/>
      <c r="C10" s="43"/>
      <c r="D10" s="44" t="str">
        <f t="shared" si="0"/>
        <v/>
      </c>
    </row>
    <row r="11" s="28" customFormat="1" ht="21.5" customHeight="1" spans="1:4">
      <c r="A11" s="41" t="s">
        <v>714</v>
      </c>
      <c r="B11" s="45"/>
      <c r="C11" s="43"/>
      <c r="D11" s="44" t="str">
        <f t="shared" si="0"/>
        <v/>
      </c>
    </row>
    <row r="12" s="28" customFormat="1" ht="21.5" customHeight="1" spans="1:4">
      <c r="A12" s="37" t="s">
        <v>683</v>
      </c>
      <c r="B12" s="46">
        <v>5955</v>
      </c>
      <c r="C12" s="39">
        <v>9840</v>
      </c>
      <c r="D12" s="40">
        <f t="shared" si="0"/>
        <v>0.652392947103275</v>
      </c>
    </row>
    <row r="13" s="28" customFormat="1" ht="21.5" customHeight="1" spans="1:4">
      <c r="A13" s="47" t="s">
        <v>684</v>
      </c>
      <c r="B13" s="38"/>
      <c r="C13" s="39"/>
      <c r="D13" s="40" t="str">
        <f t="shared" si="0"/>
        <v/>
      </c>
    </row>
    <row r="14" s="28" customFormat="1" ht="21.5" customHeight="1" spans="1:4">
      <c r="A14" s="37" t="s">
        <v>685</v>
      </c>
      <c r="B14" s="38">
        <v>114101.77</v>
      </c>
      <c r="C14" s="39">
        <v>113207.77</v>
      </c>
      <c r="D14" s="40">
        <f t="shared" si="0"/>
        <v>-0.00783511070862442</v>
      </c>
    </row>
    <row r="15" s="28" customFormat="1" ht="21.5" customHeight="1" spans="1:4">
      <c r="A15" s="35" t="s">
        <v>686</v>
      </c>
      <c r="B15" s="35"/>
      <c r="C15" s="35"/>
      <c r="D15" s="35"/>
    </row>
    <row r="16" s="28" customFormat="1" ht="21.5" customHeight="1" spans="1:4">
      <c r="A16" s="37" t="s">
        <v>687</v>
      </c>
      <c r="B16" s="38">
        <v>168530</v>
      </c>
      <c r="C16" s="38">
        <v>223530</v>
      </c>
      <c r="D16" s="48">
        <f t="shared" ref="D16:D24" si="1">IF(B16&lt;&gt;0,C16/B16-1,"")</f>
        <v>0.32635139144366</v>
      </c>
    </row>
    <row r="17" s="28" customFormat="1" ht="21.5" customHeight="1" spans="1:4">
      <c r="A17" s="37" t="s">
        <v>690</v>
      </c>
      <c r="B17" s="38">
        <v>227100</v>
      </c>
      <c r="C17" s="38">
        <v>227100</v>
      </c>
      <c r="D17" s="48">
        <f t="shared" si="1"/>
        <v>0</v>
      </c>
    </row>
    <row r="18" s="28" customFormat="1" ht="21.5" customHeight="1" spans="1:4">
      <c r="A18" s="37" t="s">
        <v>691</v>
      </c>
      <c r="B18" s="38">
        <f>SUM(B19:B21)</f>
        <v>76470</v>
      </c>
      <c r="C18" s="38">
        <f>SUM(C19:C21)</f>
        <v>1800</v>
      </c>
      <c r="D18" s="48">
        <f t="shared" si="1"/>
        <v>-0.976461357395057</v>
      </c>
    </row>
    <row r="19" s="28" customFormat="1" ht="21.5" customHeight="1" spans="1:4">
      <c r="A19" s="41" t="s">
        <v>715</v>
      </c>
      <c r="B19" s="42">
        <v>14600</v>
      </c>
      <c r="C19" s="45"/>
      <c r="D19" s="49">
        <f t="shared" si="1"/>
        <v>-1</v>
      </c>
    </row>
    <row r="20" s="28" customFormat="1" ht="21.5" customHeight="1" spans="1:4">
      <c r="A20" s="41" t="s">
        <v>716</v>
      </c>
      <c r="B20" s="42">
        <v>61870</v>
      </c>
      <c r="C20" s="45">
        <v>1800</v>
      </c>
      <c r="D20" s="49">
        <f t="shared" si="1"/>
        <v>-0.970906739938581</v>
      </c>
    </row>
    <row r="21" s="28" customFormat="1" ht="21.5" customHeight="1" spans="1:4">
      <c r="A21" s="41" t="s">
        <v>717</v>
      </c>
      <c r="B21" s="45"/>
      <c r="C21" s="45"/>
      <c r="D21" s="49" t="str">
        <f t="shared" si="1"/>
        <v/>
      </c>
    </row>
    <row r="22" s="28" customFormat="1" ht="21.5" customHeight="1" spans="1:4">
      <c r="A22" s="37" t="s">
        <v>695</v>
      </c>
      <c r="B22" s="50">
        <v>63970</v>
      </c>
      <c r="C22" s="38">
        <v>2100</v>
      </c>
      <c r="D22" s="48">
        <f t="shared" si="1"/>
        <v>-0.967172111927466</v>
      </c>
    </row>
    <row r="23" s="28" customFormat="1" ht="21.5" customHeight="1" spans="1:4">
      <c r="A23" s="37" t="s">
        <v>718</v>
      </c>
      <c r="B23" s="50"/>
      <c r="C23" s="38"/>
      <c r="D23" s="48" t="str">
        <f t="shared" si="1"/>
        <v/>
      </c>
    </row>
    <row r="24" s="28" customFormat="1" ht="21.5" customHeight="1" spans="1:4">
      <c r="A24" s="37" t="s">
        <v>719</v>
      </c>
      <c r="B24" s="38">
        <v>223530</v>
      </c>
      <c r="C24" s="38">
        <v>223230</v>
      </c>
      <c r="D24" s="48">
        <f t="shared" si="1"/>
        <v>-0.00134210173131122</v>
      </c>
    </row>
    <row r="25" s="28" customFormat="1" ht="21.5" customHeight="1" spans="1:4">
      <c r="A25" s="51" t="s">
        <v>697</v>
      </c>
      <c r="B25" s="35"/>
      <c r="C25" s="35"/>
      <c r="D25" s="35"/>
    </row>
    <row r="26" s="28" customFormat="1" ht="21.5" customHeight="1" spans="1:4">
      <c r="A26" s="37" t="s">
        <v>698</v>
      </c>
      <c r="B26" s="52">
        <f>B5+B16</f>
        <v>279181.77</v>
      </c>
      <c r="C26" s="38">
        <f>C5+C16</f>
        <v>337631.77</v>
      </c>
      <c r="D26" s="48">
        <f t="shared" ref="D26:D35" si="2">IF(B26&lt;&gt;0,C26/B26-1,"")</f>
        <v>0.20936180754209</v>
      </c>
    </row>
    <row r="27" s="28" customFormat="1" ht="21.5" customHeight="1" spans="1:4">
      <c r="A27" s="37" t="s">
        <v>699</v>
      </c>
      <c r="B27" s="52">
        <f>B6+B17</f>
        <v>341882</v>
      </c>
      <c r="C27" s="38">
        <f>C6+C17</f>
        <v>341882</v>
      </c>
      <c r="D27" s="48">
        <f t="shared" si="2"/>
        <v>0</v>
      </c>
    </row>
    <row r="28" s="28" customFormat="1" ht="21.5" customHeight="1" spans="1:4">
      <c r="A28" s="37" t="s">
        <v>700</v>
      </c>
      <c r="B28" s="52">
        <f>SUM(B29:B32)</f>
        <v>82875</v>
      </c>
      <c r="C28" s="38">
        <f>SUM(C29:C32)</f>
        <v>10746</v>
      </c>
      <c r="D28" s="48">
        <f t="shared" si="2"/>
        <v>-0.870334841628959</v>
      </c>
    </row>
    <row r="29" s="28" customFormat="1" ht="21.5" customHeight="1" spans="1:4">
      <c r="A29" s="41" t="s">
        <v>720</v>
      </c>
      <c r="B29" s="53">
        <f>B8+B19</f>
        <v>15400</v>
      </c>
      <c r="C29" s="53"/>
      <c r="D29" s="49">
        <f t="shared" si="2"/>
        <v>-1</v>
      </c>
    </row>
    <row r="30" s="28" customFormat="1" ht="21.5" customHeight="1" spans="1:4">
      <c r="A30" s="41" t="s">
        <v>721</v>
      </c>
      <c r="B30" s="53">
        <f>B9+B20</f>
        <v>67475</v>
      </c>
      <c r="C30" s="53">
        <f>C9+C20</f>
        <v>10746</v>
      </c>
      <c r="D30" s="49">
        <f t="shared" si="2"/>
        <v>-0.840741015190811</v>
      </c>
    </row>
    <row r="31" s="28" customFormat="1" ht="21.5" customHeight="1" spans="1:4">
      <c r="A31" s="41" t="s">
        <v>722</v>
      </c>
      <c r="B31" s="53"/>
      <c r="C31" s="53"/>
      <c r="D31" s="49" t="str">
        <f t="shared" si="2"/>
        <v/>
      </c>
    </row>
    <row r="32" s="28" customFormat="1" ht="21.5" customHeight="1" spans="1:4">
      <c r="A32" s="41" t="s">
        <v>714</v>
      </c>
      <c r="B32" s="53"/>
      <c r="C32" s="53"/>
      <c r="D32" s="49" t="str">
        <f t="shared" si="2"/>
        <v/>
      </c>
    </row>
    <row r="33" s="28" customFormat="1" ht="21.5" customHeight="1" spans="1:4">
      <c r="A33" s="37" t="s">
        <v>703</v>
      </c>
      <c r="B33" s="52">
        <f>B12+B22</f>
        <v>69925</v>
      </c>
      <c r="C33" s="52">
        <f>C12+C22</f>
        <v>11940</v>
      </c>
      <c r="D33" s="48">
        <f t="shared" si="2"/>
        <v>-0.829245620307472</v>
      </c>
    </row>
    <row r="34" s="28" customFormat="1" ht="21.5" customHeight="1" spans="1:4">
      <c r="A34" s="47" t="s">
        <v>704</v>
      </c>
      <c r="B34" s="52">
        <v>0</v>
      </c>
      <c r="C34" s="52">
        <v>0</v>
      </c>
      <c r="D34" s="48" t="str">
        <f t="shared" si="2"/>
        <v/>
      </c>
    </row>
    <row r="35" s="28" customFormat="1" ht="21.5" customHeight="1" spans="1:4">
      <c r="A35" s="37" t="s">
        <v>705</v>
      </c>
      <c r="B35" s="52">
        <f>B14+B24</f>
        <v>337631.77</v>
      </c>
      <c r="C35" s="52">
        <f>C14+C24</f>
        <v>336437.77</v>
      </c>
      <c r="D35" s="48">
        <f t="shared" si="2"/>
        <v>-0.003536397063582</v>
      </c>
    </row>
    <row r="36" s="28" customFormat="1" spans="1:4">
      <c r="A36" s="54"/>
      <c r="B36" s="55"/>
      <c r="C36" s="56"/>
      <c r="D36" s="57"/>
    </row>
    <row r="37" s="28" customFormat="1" spans="1:4">
      <c r="A37" s="54"/>
      <c r="B37" s="55"/>
      <c r="C37" s="56"/>
      <c r="D37" s="57"/>
    </row>
    <row r="38" s="28" customFormat="1" spans="2:3">
      <c r="B38" s="58"/>
      <c r="C38" s="29"/>
    </row>
    <row r="39" s="28" customFormat="1" spans="2:3">
      <c r="B39" s="59"/>
      <c r="C39" s="29"/>
    </row>
    <row r="40" s="28" customFormat="1" spans="2:3">
      <c r="B40" s="58"/>
      <c r="C40" s="29"/>
    </row>
    <row r="41" s="28" customFormat="1" spans="2:3">
      <c r="B41" s="58"/>
      <c r="C41" s="29"/>
    </row>
    <row r="42" s="28" customFormat="1" spans="2:3">
      <c r="B42" s="59"/>
      <c r="C42" s="29"/>
    </row>
    <row r="43" s="28" customFormat="1" spans="2:3">
      <c r="B43" s="58"/>
      <c r="C43" s="29"/>
    </row>
    <row r="44" s="28" customFormat="1" spans="2:3">
      <c r="B44" s="58"/>
      <c r="C44" s="29"/>
    </row>
    <row r="45" s="28" customFormat="1" spans="2:3">
      <c r="B45" s="58"/>
      <c r="C45" s="29"/>
    </row>
    <row r="46" s="28" customFormat="1" spans="2:3">
      <c r="B46" s="58"/>
      <c r="C46" s="29"/>
    </row>
    <row r="47" s="28" customFormat="1" spans="2:3">
      <c r="B47" s="59"/>
      <c r="C47" s="29"/>
    </row>
    <row r="48" s="28" customFormat="1" spans="2:3">
      <c r="B48" s="58"/>
      <c r="C48" s="29"/>
    </row>
  </sheetData>
  <mergeCells count="4">
    <mergeCell ref="A1:D1"/>
    <mergeCell ref="A4:D4"/>
    <mergeCell ref="A15:D15"/>
    <mergeCell ref="A25:D25"/>
  </mergeCells>
  <printOptions horizontalCentered="1"/>
  <pageMargins left="0.550694444444444" right="0.79097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M25"/>
  <sheetViews>
    <sheetView workbookViewId="0">
      <selection activeCell="A2" sqref="A2:M2"/>
    </sheetView>
  </sheetViews>
  <sheetFormatPr defaultColWidth="8.88333333333333" defaultRowHeight="13.5"/>
  <cols>
    <col min="1" max="1" width="25.875" style="1" customWidth="1"/>
    <col min="2" max="4" width="12" style="1" customWidth="1"/>
    <col min="5" max="5" width="11" style="1" customWidth="1"/>
    <col min="6" max="6" width="10.625" style="1" customWidth="1"/>
    <col min="7" max="7" width="10.75" style="1" customWidth="1"/>
    <col min="8" max="10" width="10" style="1" customWidth="1"/>
    <col min="11" max="13" width="12" style="1" customWidth="1"/>
    <col min="14" max="16384" width="8.88333333333333" style="1"/>
  </cols>
  <sheetData>
    <row r="1" s="1" customFormat="1" ht="6.75" customHeight="1" spans="1:13">
      <c r="A1" s="5"/>
      <c r="B1" s="6"/>
      <c r="C1" s="6"/>
      <c r="D1" s="6"/>
      <c r="E1" s="6"/>
      <c r="F1" s="6"/>
      <c r="G1" s="6"/>
      <c r="H1" s="6"/>
      <c r="I1" s="6"/>
      <c r="J1" s="6"/>
      <c r="K1" s="18"/>
      <c r="L1" s="18"/>
      <c r="M1" s="18"/>
    </row>
    <row r="2" s="2" customFormat="1" ht="39" customHeight="1" spans="1:13">
      <c r="A2" s="7" t="s">
        <v>723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32.1" customHeight="1" spans="1:13">
      <c r="A3" s="8" t="s">
        <v>724</v>
      </c>
      <c r="B3" s="9"/>
      <c r="C3" s="9"/>
      <c r="D3" s="10"/>
      <c r="E3" s="10"/>
      <c r="F3" s="10"/>
      <c r="G3" s="10"/>
      <c r="H3" s="10"/>
      <c r="I3" s="10"/>
      <c r="J3" s="10"/>
      <c r="K3" s="19"/>
      <c r="L3" s="19"/>
      <c r="M3" s="10" t="s">
        <v>39</v>
      </c>
    </row>
    <row r="4" s="1" customFormat="1" ht="36" customHeight="1" spans="1:13">
      <c r="A4" s="11" t="s">
        <v>725</v>
      </c>
      <c r="B4" s="12" t="s">
        <v>726</v>
      </c>
      <c r="C4" s="12"/>
      <c r="D4" s="12"/>
      <c r="E4" s="12" t="s">
        <v>727</v>
      </c>
      <c r="F4" s="12"/>
      <c r="G4" s="12"/>
      <c r="H4" s="13" t="s">
        <v>728</v>
      </c>
      <c r="I4" s="20"/>
      <c r="J4" s="21"/>
      <c r="K4" s="22" t="s">
        <v>729</v>
      </c>
      <c r="L4" s="23"/>
      <c r="M4" s="24"/>
    </row>
    <row r="5" s="3" customFormat="1" ht="36" customHeight="1" spans="1:13">
      <c r="A5" s="11"/>
      <c r="B5" s="11" t="s">
        <v>697</v>
      </c>
      <c r="C5" s="11" t="s">
        <v>673</v>
      </c>
      <c r="D5" s="11" t="s">
        <v>686</v>
      </c>
      <c r="E5" s="11" t="s">
        <v>697</v>
      </c>
      <c r="F5" s="11" t="s">
        <v>673</v>
      </c>
      <c r="G5" s="11" t="s">
        <v>686</v>
      </c>
      <c r="H5" s="11" t="s">
        <v>697</v>
      </c>
      <c r="I5" s="11" t="s">
        <v>673</v>
      </c>
      <c r="J5" s="11" t="s">
        <v>686</v>
      </c>
      <c r="K5" s="11" t="s">
        <v>697</v>
      </c>
      <c r="L5" s="11" t="s">
        <v>673</v>
      </c>
      <c r="M5" s="11" t="s">
        <v>686</v>
      </c>
    </row>
    <row r="6" s="4" customFormat="1" ht="36" customHeight="1" spans="1:13">
      <c r="A6" s="14" t="s">
        <v>730</v>
      </c>
      <c r="B6" s="15">
        <f>SUM(C6:D6)</f>
        <v>280982</v>
      </c>
      <c r="C6" s="15">
        <v>110982</v>
      </c>
      <c r="D6" s="15">
        <v>170000</v>
      </c>
      <c r="E6" s="15">
        <f>SUM(F6:G6)</f>
        <v>60900</v>
      </c>
      <c r="F6" s="15">
        <v>3800</v>
      </c>
      <c r="G6" s="15">
        <v>57100</v>
      </c>
      <c r="H6" s="15">
        <f>SUM(I6:J6)</f>
        <v>0</v>
      </c>
      <c r="I6" s="15">
        <v>0</v>
      </c>
      <c r="J6" s="15">
        <v>0</v>
      </c>
      <c r="K6" s="25">
        <f>SUM(L6:M6)</f>
        <v>341882</v>
      </c>
      <c r="L6" s="25">
        <v>114782</v>
      </c>
      <c r="M6" s="25">
        <v>227100</v>
      </c>
    </row>
    <row r="25" spans="1:4">
      <c r="A25" s="16"/>
      <c r="B25" s="17"/>
      <c r="C25" s="17"/>
      <c r="D25" s="17"/>
    </row>
  </sheetData>
  <mergeCells count="6">
    <mergeCell ref="A2:M2"/>
    <mergeCell ref="B4:D4"/>
    <mergeCell ref="E4:G4"/>
    <mergeCell ref="H4:J4"/>
    <mergeCell ref="K4:M4"/>
    <mergeCell ref="A4:A5"/>
  </mergeCells>
  <printOptions horizontalCentered="1"/>
  <pageMargins left="0.550694444444444" right="0.790972222222222" top="0.432638888888889" bottom="0.609722222222222" header="0.314583333333333" footer="0.389583333333333"/>
  <pageSetup paperSize="9" scale="77" orientation="landscape" useFirstPageNumber="1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8"/>
  <sheetViews>
    <sheetView tabSelected="1" workbookViewId="0">
      <selection activeCell="B4" sqref="B4:C4"/>
    </sheetView>
  </sheetViews>
  <sheetFormatPr defaultColWidth="8.75" defaultRowHeight="14.25" outlineLevelRow="7" outlineLevelCol="2"/>
  <cols>
    <col min="1" max="1" width="3.875" customWidth="1"/>
    <col min="2" max="2" width="70.75" customWidth="1"/>
    <col min="3" max="3" width="9.5"/>
  </cols>
  <sheetData>
    <row r="1" ht="42" customHeight="1" spans="1:3">
      <c r="A1" s="260" t="s">
        <v>17</v>
      </c>
      <c r="B1" s="260"/>
      <c r="C1" s="261"/>
    </row>
    <row r="2" ht="117" customHeight="1" spans="2:2">
      <c r="B2" s="262" t="s">
        <v>18</v>
      </c>
    </row>
    <row r="3" ht="42" customHeight="1" spans="2:3">
      <c r="B3" s="263" t="s">
        <v>19</v>
      </c>
      <c r="C3" s="263"/>
    </row>
    <row r="4" s="252" customFormat="1" ht="95.25" customHeight="1" spans="2:3">
      <c r="B4" s="264" t="s">
        <v>20</v>
      </c>
      <c r="C4" s="264"/>
    </row>
    <row r="5" s="252" customFormat="1" ht="99.95" customHeight="1" spans="2:3">
      <c r="B5" s="265"/>
      <c r="C5" s="265"/>
    </row>
    <row r="6" ht="99.95" customHeight="1"/>
    <row r="7" s="259" customFormat="1" ht="30" customHeight="1" spans="2:3">
      <c r="B7" s="266" t="s">
        <v>21</v>
      </c>
      <c r="C7" s="266"/>
    </row>
    <row r="8" s="259" customFormat="1" ht="32.25" customHeight="1" spans="2:3">
      <c r="B8" s="267">
        <v>45756</v>
      </c>
      <c r="C8" s="267"/>
    </row>
  </sheetData>
  <mergeCells count="5">
    <mergeCell ref="A1:B1"/>
    <mergeCell ref="B3:C3"/>
    <mergeCell ref="B4:C4"/>
    <mergeCell ref="B7:C7"/>
    <mergeCell ref="B8:C8"/>
  </mergeCells>
  <pageMargins left="0.59" right="0.59" top="0.98" bottom="0.98" header="0.51" footer="0.51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22"/>
  <sheetViews>
    <sheetView showZeros="0" topLeftCell="A6" workbookViewId="0">
      <selection activeCell="E16" sqref="E16"/>
    </sheetView>
  </sheetViews>
  <sheetFormatPr defaultColWidth="8.75" defaultRowHeight="14.25"/>
  <cols>
    <col min="1" max="1" width="82.625" style="252" customWidth="1"/>
    <col min="2" max="32" width="9" style="252"/>
    <col min="33" max="16384" width="8.75" style="252"/>
  </cols>
  <sheetData>
    <row r="1" ht="32.25" customHeight="1" spans="1:1">
      <c r="A1" s="253"/>
    </row>
    <row r="2" ht="11.25" customHeight="1" spans="1:1">
      <c r="A2" s="254"/>
    </row>
    <row r="3" ht="36" customHeight="1" spans="1:1">
      <c r="A3" s="255" t="s">
        <v>22</v>
      </c>
    </row>
    <row r="4" ht="18.75" customHeight="1" spans="1:1">
      <c r="A4" s="256"/>
    </row>
    <row r="5" ht="18" customHeight="1" spans="1:1">
      <c r="A5" s="256"/>
    </row>
    <row r="6" s="250" customFormat="1" ht="32" customHeight="1" spans="1:1">
      <c r="A6" s="257" t="s">
        <v>23</v>
      </c>
    </row>
    <row r="7" s="250" customFormat="1" ht="32" customHeight="1" spans="1:1">
      <c r="A7" s="257" t="s">
        <v>24</v>
      </c>
    </row>
    <row r="8" s="251" customFormat="1" ht="32" customHeight="1" spans="1:1">
      <c r="A8" s="258" t="s">
        <v>25</v>
      </c>
    </row>
    <row r="9" s="251" customFormat="1" ht="32" customHeight="1" spans="1:1">
      <c r="A9" s="258" t="s">
        <v>26</v>
      </c>
    </row>
    <row r="10" s="251" customFormat="1" ht="32" customHeight="1" spans="1:1">
      <c r="A10" s="258" t="s">
        <v>27</v>
      </c>
    </row>
    <row r="11" s="251" customFormat="1" ht="32" customHeight="1" spans="1:1">
      <c r="A11" s="258" t="s">
        <v>28</v>
      </c>
    </row>
    <row r="12" s="250" customFormat="1" ht="32" customHeight="1" spans="1:1">
      <c r="A12" s="257" t="s">
        <v>29</v>
      </c>
    </row>
    <row r="13" s="251" customFormat="1" ht="32" customHeight="1" spans="1:1">
      <c r="A13" s="258" t="s">
        <v>30</v>
      </c>
    </row>
    <row r="14" s="251" customFormat="1" ht="32" customHeight="1" spans="1:1">
      <c r="A14" s="258" t="s">
        <v>31</v>
      </c>
    </row>
    <row r="15" s="251" customFormat="1" ht="32" customHeight="1" spans="1:1">
      <c r="A15" s="257" t="s">
        <v>32</v>
      </c>
    </row>
    <row r="16" s="250" customFormat="1" ht="32" customHeight="1" spans="1:1">
      <c r="A16" s="257" t="s">
        <v>33</v>
      </c>
    </row>
    <row r="17" s="250" customFormat="1" ht="32" customHeight="1" spans="1:1">
      <c r="A17" s="257" t="s">
        <v>34</v>
      </c>
    </row>
    <row r="18" s="250" customFormat="1" ht="32" customHeight="1" spans="1:1">
      <c r="A18" s="257" t="s">
        <v>35</v>
      </c>
    </row>
    <row r="19" s="250" customFormat="1" ht="32" customHeight="1" spans="1:1">
      <c r="A19" s="257" t="s">
        <v>36</v>
      </c>
    </row>
    <row r="20" s="250" customFormat="1" ht="32" customHeight="1" spans="1:1">
      <c r="A20" s="257"/>
    </row>
    <row r="21" s="250" customFormat="1" ht="32" customHeight="1" spans="1:1">
      <c r="A21" s="257"/>
    </row>
    <row r="22" s="250" customFormat="1" ht="32" customHeight="1" spans="1:1">
      <c r="A22" s="257"/>
    </row>
  </sheetData>
  <conditionalFormatting sqref="A10">
    <cfRule type="expression" dxfId="0" priority="1" stopIfTrue="1">
      <formula>"len($A:$A)=3"</formula>
    </cfRule>
  </conditionalFormatting>
  <conditionalFormatting sqref="A11:A26 A28:A37">
    <cfRule type="expression" dxfId="0" priority="2" stopIfTrue="1">
      <formula>"len($A:$A)=3"</formula>
    </cfRule>
  </conditionalFormatting>
  <printOptions horizontalCentered="1"/>
  <pageMargins left="0.79" right="0.79" top="0.98" bottom="0.98" header="0.59" footer="0.39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167"/>
  <sheetViews>
    <sheetView showGridLines="0" showZeros="0" zoomScale="140" zoomScaleNormal="140" workbookViewId="0">
      <pane ySplit="4" topLeftCell="A5" activePane="bottomLeft" state="frozen"/>
      <selection/>
      <selection pane="bottomLeft" activeCell="A1" sqref="A1:G1"/>
    </sheetView>
  </sheetViews>
  <sheetFormatPr defaultColWidth="8.75" defaultRowHeight="14.25" outlineLevelCol="6"/>
  <cols>
    <col min="1" max="1" width="26.875" style="162" customWidth="1"/>
    <col min="2" max="2" width="9.36666666666667" style="162" customWidth="1"/>
    <col min="3" max="3" width="7.31666666666667" style="162" customWidth="1"/>
    <col min="4" max="4" width="8.03333333333333" style="162" customWidth="1"/>
    <col min="5" max="5" width="7.40833333333333" style="162" customWidth="1"/>
    <col min="6" max="6" width="10.625" style="205" customWidth="1"/>
    <col min="7" max="7" width="10.75" style="162" customWidth="1"/>
    <col min="8" max="33" width="9" style="162"/>
    <col min="34" max="16384" width="8.75" style="162"/>
  </cols>
  <sheetData>
    <row r="1" ht="21" spans="1:7">
      <c r="A1" s="221" t="s">
        <v>37</v>
      </c>
      <c r="B1" s="221"/>
      <c r="C1" s="221"/>
      <c r="D1" s="221"/>
      <c r="E1" s="221"/>
      <c r="F1" s="221"/>
      <c r="G1" s="221"/>
    </row>
    <row r="2" ht="25" customHeight="1" spans="1:7">
      <c r="A2" s="240" t="s">
        <v>38</v>
      </c>
      <c r="B2" s="222"/>
      <c r="C2" s="222"/>
      <c r="D2" s="222"/>
      <c r="E2" s="222"/>
      <c r="F2" s="241" t="s">
        <v>39</v>
      </c>
      <c r="G2" s="241"/>
    </row>
    <row r="3" s="126" customFormat="1" ht="19.5" customHeight="1" spans="1:7">
      <c r="A3" s="168" t="s">
        <v>40</v>
      </c>
      <c r="B3" s="85" t="s">
        <v>41</v>
      </c>
      <c r="C3" s="85" t="s">
        <v>42</v>
      </c>
      <c r="D3" s="85"/>
      <c r="E3" s="85"/>
      <c r="F3" s="85" t="s">
        <v>43</v>
      </c>
      <c r="G3" s="85"/>
    </row>
    <row r="4" s="126" customFormat="1" ht="29" customHeight="1" spans="1:7">
      <c r="A4" s="168"/>
      <c r="B4" s="85"/>
      <c r="C4" s="85" t="s">
        <v>44</v>
      </c>
      <c r="D4" s="85" t="s">
        <v>45</v>
      </c>
      <c r="E4" s="85" t="s">
        <v>46</v>
      </c>
      <c r="F4" s="88" t="s">
        <v>47</v>
      </c>
      <c r="G4" s="88" t="s">
        <v>48</v>
      </c>
    </row>
    <row r="5" s="130" customFormat="1" ht="17.5" customHeight="1" spans="1:7">
      <c r="A5" s="242" t="s">
        <v>49</v>
      </c>
      <c r="B5" s="193">
        <f>SUM(B6:B20)</f>
        <v>20653</v>
      </c>
      <c r="C5" s="193">
        <f>SUM(C6:C20)</f>
        <v>25420</v>
      </c>
      <c r="D5" s="193">
        <f>SUM(D6:D20)</f>
        <v>17365</v>
      </c>
      <c r="E5" s="193">
        <f>SUM(E6:E20)</f>
        <v>17385</v>
      </c>
      <c r="F5" s="243">
        <f>IF(B5&lt;&gt;0,E5/B5-1,"")</f>
        <v>-0.158233670653174</v>
      </c>
      <c r="G5" s="244">
        <f>IF(C5&lt;&gt;0,E5/C5-1,"")</f>
        <v>-0.316089693154996</v>
      </c>
    </row>
    <row r="6" s="130" customFormat="1" ht="17.5" customHeight="1" spans="1:7">
      <c r="A6" s="197" t="s">
        <v>50</v>
      </c>
      <c r="B6" s="195">
        <v>6698</v>
      </c>
      <c r="C6" s="195">
        <v>9225</v>
      </c>
      <c r="D6" s="195">
        <v>5217</v>
      </c>
      <c r="E6" s="195">
        <v>5219</v>
      </c>
      <c r="F6" s="245">
        <f t="shared" ref="F6:F42" si="0">IF(B6&lt;&gt;0,E6/B6-1,"")</f>
        <v>-0.220812182741117</v>
      </c>
      <c r="G6" s="246">
        <f t="shared" ref="G6:G42" si="1">IF(C6&lt;&gt;0,E6/C6-1,"")</f>
        <v>-0.434254742547425</v>
      </c>
    </row>
    <row r="7" s="130" customFormat="1" ht="17.5" customHeight="1" spans="1:7">
      <c r="A7" s="197" t="s">
        <v>51</v>
      </c>
      <c r="B7" s="195"/>
      <c r="C7" s="195"/>
      <c r="D7" s="195"/>
      <c r="E7" s="195"/>
      <c r="F7" s="247" t="str">
        <f t="shared" si="0"/>
        <v/>
      </c>
      <c r="G7" s="246" t="str">
        <f t="shared" si="1"/>
        <v/>
      </c>
    </row>
    <row r="8" s="130" customFormat="1" ht="17.5" customHeight="1" spans="1:7">
      <c r="A8" s="197" t="s">
        <v>52</v>
      </c>
      <c r="B8" s="195">
        <v>1097</v>
      </c>
      <c r="C8" s="195">
        <v>1130</v>
      </c>
      <c r="D8" s="195">
        <v>965</v>
      </c>
      <c r="E8" s="195">
        <v>965</v>
      </c>
      <c r="F8" s="247">
        <f t="shared" si="0"/>
        <v>-0.120328167730173</v>
      </c>
      <c r="G8" s="246">
        <f t="shared" si="1"/>
        <v>-0.146017699115044</v>
      </c>
    </row>
    <row r="9" s="130" customFormat="1" ht="17.5" customHeight="1" spans="1:7">
      <c r="A9" s="197" t="s">
        <v>53</v>
      </c>
      <c r="B9" s="195">
        <v>239</v>
      </c>
      <c r="C9" s="195">
        <v>246</v>
      </c>
      <c r="D9" s="195">
        <v>207</v>
      </c>
      <c r="E9" s="195">
        <v>207</v>
      </c>
      <c r="F9" s="248">
        <f t="shared" si="0"/>
        <v>-0.133891213389121</v>
      </c>
      <c r="G9" s="246">
        <f t="shared" si="1"/>
        <v>-0.158536585365854</v>
      </c>
    </row>
    <row r="10" s="130" customFormat="1" ht="17.5" customHeight="1" spans="1:7">
      <c r="A10" s="197" t="s">
        <v>54</v>
      </c>
      <c r="B10" s="195">
        <v>216</v>
      </c>
      <c r="C10" s="195">
        <v>225</v>
      </c>
      <c r="D10" s="195">
        <v>163</v>
      </c>
      <c r="E10" s="195">
        <v>163</v>
      </c>
      <c r="F10" s="248">
        <f t="shared" si="0"/>
        <v>-0.24537037037037</v>
      </c>
      <c r="G10" s="246">
        <f t="shared" si="1"/>
        <v>-0.275555555555556</v>
      </c>
    </row>
    <row r="11" s="130" customFormat="1" ht="17.5" customHeight="1" spans="1:7">
      <c r="A11" s="197" t="s">
        <v>55</v>
      </c>
      <c r="B11" s="195">
        <v>738</v>
      </c>
      <c r="C11" s="195">
        <v>760</v>
      </c>
      <c r="D11" s="195">
        <v>610</v>
      </c>
      <c r="E11" s="195">
        <v>610</v>
      </c>
      <c r="F11" s="248">
        <f t="shared" si="0"/>
        <v>-0.173441734417344</v>
      </c>
      <c r="G11" s="246">
        <f t="shared" si="1"/>
        <v>-0.197368421052632</v>
      </c>
    </row>
    <row r="12" s="130" customFormat="1" ht="17.5" customHeight="1" spans="1:7">
      <c r="A12" s="197" t="s">
        <v>56</v>
      </c>
      <c r="B12" s="195">
        <v>259</v>
      </c>
      <c r="C12" s="195">
        <v>397</v>
      </c>
      <c r="D12" s="195">
        <v>456</v>
      </c>
      <c r="E12" s="195">
        <v>456</v>
      </c>
      <c r="F12" s="248">
        <f t="shared" si="0"/>
        <v>0.760617760617761</v>
      </c>
      <c r="G12" s="246">
        <f t="shared" si="1"/>
        <v>0.148614609571788</v>
      </c>
    </row>
    <row r="13" s="130" customFormat="1" ht="17.5" customHeight="1" spans="1:7">
      <c r="A13" s="197" t="s">
        <v>57</v>
      </c>
      <c r="B13" s="195">
        <v>354</v>
      </c>
      <c r="C13" s="195">
        <v>210</v>
      </c>
      <c r="D13" s="195">
        <v>443</v>
      </c>
      <c r="E13" s="195">
        <v>444</v>
      </c>
      <c r="F13" s="247">
        <f t="shared" si="0"/>
        <v>0.254237288135593</v>
      </c>
      <c r="G13" s="246">
        <f t="shared" si="1"/>
        <v>1.11428571428571</v>
      </c>
    </row>
    <row r="14" s="130" customFormat="1" ht="17.5" customHeight="1" spans="1:7">
      <c r="A14" s="197" t="s">
        <v>58</v>
      </c>
      <c r="B14" s="195">
        <v>306</v>
      </c>
      <c r="C14" s="195">
        <v>581</v>
      </c>
      <c r="D14" s="195">
        <v>592</v>
      </c>
      <c r="E14" s="195">
        <v>592</v>
      </c>
      <c r="F14" s="247">
        <f t="shared" si="0"/>
        <v>0.934640522875817</v>
      </c>
      <c r="G14" s="246">
        <f t="shared" si="1"/>
        <v>0.0189328743545611</v>
      </c>
    </row>
    <row r="15" s="130" customFormat="1" ht="17.5" customHeight="1" spans="1:7">
      <c r="A15" s="197" t="s">
        <v>59</v>
      </c>
      <c r="B15" s="195">
        <v>287</v>
      </c>
      <c r="C15" s="195">
        <v>296</v>
      </c>
      <c r="D15" s="195">
        <v>9</v>
      </c>
      <c r="E15" s="195">
        <v>9</v>
      </c>
      <c r="F15" s="247">
        <f t="shared" si="0"/>
        <v>-0.968641114982578</v>
      </c>
      <c r="G15" s="246">
        <f t="shared" si="1"/>
        <v>-0.969594594594595</v>
      </c>
    </row>
    <row r="16" s="130" customFormat="1" ht="17.5" customHeight="1" spans="1:7">
      <c r="A16" s="197" t="s">
        <v>60</v>
      </c>
      <c r="B16" s="195">
        <v>408</v>
      </c>
      <c r="C16" s="195">
        <v>420</v>
      </c>
      <c r="D16" s="195">
        <v>467</v>
      </c>
      <c r="E16" s="195">
        <v>467</v>
      </c>
      <c r="F16" s="247">
        <f t="shared" si="0"/>
        <v>0.144607843137255</v>
      </c>
      <c r="G16" s="246">
        <f t="shared" si="1"/>
        <v>0.111904761904762</v>
      </c>
    </row>
    <row r="17" s="130" customFormat="1" ht="17.5" customHeight="1" spans="1:7">
      <c r="A17" s="197" t="s">
        <v>61</v>
      </c>
      <c r="B17" s="195">
        <v>2943</v>
      </c>
      <c r="C17" s="195">
        <v>4600</v>
      </c>
      <c r="D17" s="195">
        <v>1202</v>
      </c>
      <c r="E17" s="195">
        <v>1202</v>
      </c>
      <c r="F17" s="247">
        <f t="shared" si="0"/>
        <v>-0.591573224600747</v>
      </c>
      <c r="G17" s="246">
        <f t="shared" si="1"/>
        <v>-0.738695652173913</v>
      </c>
    </row>
    <row r="18" s="130" customFormat="1" ht="17.5" customHeight="1" spans="1:7">
      <c r="A18" s="197" t="s">
        <v>62</v>
      </c>
      <c r="B18" s="195">
        <v>655</v>
      </c>
      <c r="C18" s="195">
        <v>670</v>
      </c>
      <c r="D18" s="195">
        <v>597</v>
      </c>
      <c r="E18" s="195">
        <v>614</v>
      </c>
      <c r="F18" s="247">
        <f t="shared" si="0"/>
        <v>-0.0625954198473282</v>
      </c>
      <c r="G18" s="246">
        <f t="shared" si="1"/>
        <v>-0.0835820895522388</v>
      </c>
    </row>
    <row r="19" s="130" customFormat="1" ht="17.5" customHeight="1" spans="1:7">
      <c r="A19" s="197" t="s">
        <v>63</v>
      </c>
      <c r="B19" s="195">
        <v>6414</v>
      </c>
      <c r="C19" s="195">
        <v>6620</v>
      </c>
      <c r="D19" s="195">
        <v>6337</v>
      </c>
      <c r="E19" s="195">
        <v>6337</v>
      </c>
      <c r="F19" s="247">
        <f t="shared" si="0"/>
        <v>-0.0120049890863736</v>
      </c>
      <c r="G19" s="246">
        <f t="shared" si="1"/>
        <v>-0.0427492447129909</v>
      </c>
    </row>
    <row r="20" s="130" customFormat="1" ht="17.5" customHeight="1" spans="1:7">
      <c r="A20" s="197" t="s">
        <v>64</v>
      </c>
      <c r="B20" s="195">
        <v>39</v>
      </c>
      <c r="C20" s="195">
        <v>40</v>
      </c>
      <c r="D20" s="195">
        <v>100</v>
      </c>
      <c r="E20" s="195">
        <v>100</v>
      </c>
      <c r="F20" s="247">
        <f t="shared" si="0"/>
        <v>1.56410256410256</v>
      </c>
      <c r="G20" s="246">
        <f t="shared" si="1"/>
        <v>1.5</v>
      </c>
    </row>
    <row r="21" s="130" customFormat="1" ht="17.5" customHeight="1" spans="1:7">
      <c r="A21" s="220" t="s">
        <v>65</v>
      </c>
      <c r="B21" s="193">
        <f>SUM(B22:B29)</f>
        <v>20479</v>
      </c>
      <c r="C21" s="193">
        <f>SUM(C22:C29)</f>
        <v>16946</v>
      </c>
      <c r="D21" s="193">
        <f>SUM(D22:D29)</f>
        <v>23999</v>
      </c>
      <c r="E21" s="193">
        <f>SUM(E22:E29)</f>
        <v>24008</v>
      </c>
      <c r="F21" s="249">
        <f t="shared" si="0"/>
        <v>0.172322867327506</v>
      </c>
      <c r="G21" s="244">
        <f t="shared" si="1"/>
        <v>0.416735512805382</v>
      </c>
    </row>
    <row r="22" s="130" customFormat="1" ht="17.5" customHeight="1" spans="1:7">
      <c r="A22" s="197" t="s">
        <v>66</v>
      </c>
      <c r="B22" s="195">
        <v>2457</v>
      </c>
      <c r="C22" s="195">
        <v>2560</v>
      </c>
      <c r="D22" s="195">
        <v>773</v>
      </c>
      <c r="E22" s="195">
        <v>773</v>
      </c>
      <c r="F22" s="247">
        <f t="shared" si="0"/>
        <v>-0.685388685388685</v>
      </c>
      <c r="G22" s="246">
        <f t="shared" si="1"/>
        <v>-0.698046875</v>
      </c>
    </row>
    <row r="23" s="130" customFormat="1" ht="17.5" customHeight="1" spans="1:7">
      <c r="A23" s="197" t="s">
        <v>67</v>
      </c>
      <c r="B23" s="195">
        <v>3711</v>
      </c>
      <c r="C23" s="195">
        <v>3755</v>
      </c>
      <c r="D23" s="195">
        <v>2124</v>
      </c>
      <c r="E23" s="195">
        <v>2127</v>
      </c>
      <c r="F23" s="247">
        <f t="shared" si="0"/>
        <v>-0.426839126919968</v>
      </c>
      <c r="G23" s="246">
        <f t="shared" si="1"/>
        <v>-0.433555259653795</v>
      </c>
    </row>
    <row r="24" s="130" customFormat="1" ht="17.5" customHeight="1" spans="1:7">
      <c r="A24" s="197" t="s">
        <v>68</v>
      </c>
      <c r="B24" s="195">
        <v>1950</v>
      </c>
      <c r="C24" s="195">
        <v>2100</v>
      </c>
      <c r="D24" s="195">
        <v>2159</v>
      </c>
      <c r="E24" s="195">
        <v>2165</v>
      </c>
      <c r="F24" s="247">
        <f t="shared" si="0"/>
        <v>0.11025641025641</v>
      </c>
      <c r="G24" s="246">
        <f t="shared" si="1"/>
        <v>0.0309523809523808</v>
      </c>
    </row>
    <row r="25" s="130" customFormat="1" ht="17.5" customHeight="1" spans="1:7">
      <c r="A25" s="197" t="s">
        <v>69</v>
      </c>
      <c r="B25" s="198"/>
      <c r="C25" s="198"/>
      <c r="D25" s="198">
        <v>33</v>
      </c>
      <c r="E25" s="195">
        <v>33</v>
      </c>
      <c r="F25" s="247" t="str">
        <f t="shared" si="0"/>
        <v/>
      </c>
      <c r="G25" s="246" t="str">
        <f t="shared" si="1"/>
        <v/>
      </c>
    </row>
    <row r="26" s="130" customFormat="1" ht="17.5" customHeight="1" spans="1:7">
      <c r="A26" s="197" t="s">
        <v>70</v>
      </c>
      <c r="B26" s="195">
        <v>6340</v>
      </c>
      <c r="C26" s="195">
        <v>5860</v>
      </c>
      <c r="D26" s="195">
        <v>16471</v>
      </c>
      <c r="E26" s="195">
        <v>16471</v>
      </c>
      <c r="F26" s="247">
        <f t="shared" si="0"/>
        <v>1.59794952681388</v>
      </c>
      <c r="G26" s="246">
        <f t="shared" si="1"/>
        <v>1.81075085324232</v>
      </c>
    </row>
    <row r="27" s="130" customFormat="1" ht="17.5" customHeight="1" spans="1:7">
      <c r="A27" s="197" t="s">
        <v>71</v>
      </c>
      <c r="B27" s="195">
        <v>633</v>
      </c>
      <c r="C27" s="195">
        <v>600</v>
      </c>
      <c r="D27" s="195">
        <v>603</v>
      </c>
      <c r="E27" s="195">
        <v>603</v>
      </c>
      <c r="F27" s="247">
        <f t="shared" si="0"/>
        <v>-0.04739336492891</v>
      </c>
      <c r="G27" s="246">
        <f t="shared" si="1"/>
        <v>0.00499999999999989</v>
      </c>
    </row>
    <row r="28" s="130" customFormat="1" ht="17.5" customHeight="1" spans="1:7">
      <c r="A28" s="197" t="s">
        <v>72</v>
      </c>
      <c r="B28" s="195">
        <v>24</v>
      </c>
      <c r="C28" s="195">
        <v>25</v>
      </c>
      <c r="D28" s="195">
        <v>31</v>
      </c>
      <c r="E28" s="195">
        <v>31</v>
      </c>
      <c r="F28" s="247">
        <f t="shared" si="0"/>
        <v>0.291666666666667</v>
      </c>
      <c r="G28" s="246">
        <f t="shared" si="1"/>
        <v>0.24</v>
      </c>
    </row>
    <row r="29" s="130" customFormat="1" ht="17.5" customHeight="1" spans="1:7">
      <c r="A29" s="197" t="s">
        <v>73</v>
      </c>
      <c r="B29" s="195">
        <v>5364</v>
      </c>
      <c r="C29" s="195">
        <v>2046</v>
      </c>
      <c r="D29" s="195">
        <v>1805</v>
      </c>
      <c r="E29" s="195">
        <v>1805</v>
      </c>
      <c r="F29" s="247">
        <f t="shared" si="0"/>
        <v>-0.663497390007457</v>
      </c>
      <c r="G29" s="246">
        <f t="shared" si="1"/>
        <v>-0.117790811339198</v>
      </c>
    </row>
    <row r="30" s="130" customFormat="1" ht="17.5" customHeight="1" spans="1:7">
      <c r="A30" s="153" t="s">
        <v>74</v>
      </c>
      <c r="B30" s="193">
        <f>SUM(B5,B21)</f>
        <v>41132</v>
      </c>
      <c r="C30" s="193">
        <f>SUM(C5,C21)</f>
        <v>42366</v>
      </c>
      <c r="D30" s="193">
        <f>SUM(D5,D21)</f>
        <v>41364</v>
      </c>
      <c r="E30" s="193">
        <f>SUM(E5,E21)</f>
        <v>41393</v>
      </c>
      <c r="F30" s="249">
        <f t="shared" si="0"/>
        <v>0.00634542448701736</v>
      </c>
      <c r="G30" s="244">
        <f t="shared" si="1"/>
        <v>-0.0229665297644337</v>
      </c>
    </row>
    <row r="31" s="130" customFormat="1" ht="17.5" customHeight="1" spans="1:7">
      <c r="A31" s="197" t="s">
        <v>75</v>
      </c>
      <c r="B31" s="195"/>
      <c r="C31" s="195"/>
      <c r="D31" s="195"/>
      <c r="E31" s="202"/>
      <c r="F31" s="249" t="str">
        <f t="shared" si="0"/>
        <v/>
      </c>
      <c r="G31" s="246" t="str">
        <f t="shared" si="1"/>
        <v/>
      </c>
    </row>
    <row r="32" s="130" customFormat="1" ht="17.5" customHeight="1" spans="1:7">
      <c r="A32" s="220" t="s">
        <v>76</v>
      </c>
      <c r="B32" s="193">
        <f>SUM(B33:B34)</f>
        <v>62398</v>
      </c>
      <c r="C32" s="193">
        <f>SUM(C33:C34)</f>
        <v>2605</v>
      </c>
      <c r="D32" s="193">
        <f>SUM(D33:D34)</f>
        <v>6405</v>
      </c>
      <c r="E32" s="193">
        <f>SUM(E33:E34)</f>
        <v>6405</v>
      </c>
      <c r="F32" s="249">
        <f t="shared" si="0"/>
        <v>-0.89735247924613</v>
      </c>
      <c r="G32" s="244">
        <f t="shared" si="1"/>
        <v>1.45873320537428</v>
      </c>
    </row>
    <row r="33" s="130" customFormat="1" ht="17.5" customHeight="1" spans="1:7">
      <c r="A33" s="197" t="s">
        <v>77</v>
      </c>
      <c r="B33" s="202">
        <v>400</v>
      </c>
      <c r="C33" s="195"/>
      <c r="D33" s="195">
        <v>800</v>
      </c>
      <c r="E33" s="202">
        <v>800</v>
      </c>
      <c r="F33" s="247">
        <f t="shared" si="0"/>
        <v>1</v>
      </c>
      <c r="G33" s="246" t="str">
        <f t="shared" si="1"/>
        <v/>
      </c>
    </row>
    <row r="34" s="130" customFormat="1" ht="17.5" customHeight="1" spans="1:7">
      <c r="A34" s="197" t="s">
        <v>78</v>
      </c>
      <c r="B34" s="202">
        <v>61998</v>
      </c>
      <c r="C34" s="195">
        <v>2605</v>
      </c>
      <c r="D34" s="195">
        <v>5605</v>
      </c>
      <c r="E34" s="202">
        <v>5605</v>
      </c>
      <c r="F34" s="247">
        <f t="shared" si="0"/>
        <v>-0.909593857866383</v>
      </c>
      <c r="G34" s="246">
        <f t="shared" si="1"/>
        <v>1.15163147792706</v>
      </c>
    </row>
    <row r="35" s="130" customFormat="1" ht="17.5" customHeight="1" spans="1:7">
      <c r="A35" s="242" t="s">
        <v>79</v>
      </c>
      <c r="B35" s="193">
        <f>SUM(B36:B42)</f>
        <v>167128</v>
      </c>
      <c r="C35" s="193">
        <f>SUM(C36:C42)</f>
        <v>148064</v>
      </c>
      <c r="D35" s="193">
        <f>SUM(D36:D42)</f>
        <v>156960</v>
      </c>
      <c r="E35" s="193">
        <f>SUM(E36:E42)</f>
        <v>158930</v>
      </c>
      <c r="F35" s="249">
        <f t="shared" si="0"/>
        <v>-0.0490522234455029</v>
      </c>
      <c r="G35" s="244">
        <f t="shared" si="1"/>
        <v>0.0733871839204667</v>
      </c>
    </row>
    <row r="36" s="130" customFormat="1" ht="17.5" customHeight="1" spans="1:7">
      <c r="A36" s="197" t="s">
        <v>80</v>
      </c>
      <c r="B36" s="203">
        <v>2176</v>
      </c>
      <c r="C36" s="203">
        <v>2176</v>
      </c>
      <c r="D36" s="203">
        <v>2469</v>
      </c>
      <c r="E36" s="203">
        <v>2470</v>
      </c>
      <c r="F36" s="247">
        <f t="shared" si="0"/>
        <v>0.135110294117647</v>
      </c>
      <c r="G36" s="246">
        <f t="shared" si="1"/>
        <v>0.135110294117647</v>
      </c>
    </row>
    <row r="37" s="130" customFormat="1" ht="17.5" customHeight="1" spans="1:7">
      <c r="A37" s="197" t="s">
        <v>81</v>
      </c>
      <c r="B37" s="202">
        <v>126776</v>
      </c>
      <c r="C37" s="204">
        <v>108578</v>
      </c>
      <c r="D37" s="204">
        <v>105681</v>
      </c>
      <c r="E37" s="202">
        <v>108639</v>
      </c>
      <c r="F37" s="247">
        <f t="shared" si="0"/>
        <v>-0.143063355840222</v>
      </c>
      <c r="G37" s="246">
        <f t="shared" si="1"/>
        <v>0.000561808101088523</v>
      </c>
    </row>
    <row r="38" s="130" customFormat="1" ht="17.5" customHeight="1" spans="1:7">
      <c r="A38" s="197" t="s">
        <v>82</v>
      </c>
      <c r="B38" s="202">
        <v>26867</v>
      </c>
      <c r="C38" s="204">
        <v>21000</v>
      </c>
      <c r="D38" s="204">
        <v>25811</v>
      </c>
      <c r="E38" s="202">
        <v>26405</v>
      </c>
      <c r="F38" s="247">
        <f t="shared" si="0"/>
        <v>-0.0171958164290765</v>
      </c>
      <c r="G38" s="246">
        <f t="shared" si="1"/>
        <v>0.257380952380952</v>
      </c>
    </row>
    <row r="39" s="130" customFormat="1" ht="17.5" customHeight="1" spans="1:7">
      <c r="A39" s="197" t="s">
        <v>83</v>
      </c>
      <c r="B39" s="202">
        <v>2589</v>
      </c>
      <c r="C39" s="195">
        <v>16283</v>
      </c>
      <c r="D39" s="195">
        <v>17505</v>
      </c>
      <c r="E39" s="202">
        <v>17505</v>
      </c>
      <c r="F39" s="247">
        <f t="shared" si="0"/>
        <v>5.76129779837775</v>
      </c>
      <c r="G39" s="246">
        <f t="shared" si="1"/>
        <v>0.075047595651907</v>
      </c>
    </row>
    <row r="40" s="130" customFormat="1" ht="17.5" customHeight="1" spans="1:7">
      <c r="A40" s="197" t="s">
        <v>84</v>
      </c>
      <c r="B40" s="202">
        <v>8546</v>
      </c>
      <c r="C40" s="195"/>
      <c r="D40" s="195">
        <v>3000</v>
      </c>
      <c r="E40" s="202">
        <v>1417</v>
      </c>
      <c r="F40" s="247">
        <f t="shared" si="0"/>
        <v>-0.834191434589282</v>
      </c>
      <c r="G40" s="246" t="str">
        <f t="shared" si="1"/>
        <v/>
      </c>
    </row>
    <row r="41" s="130" customFormat="1" ht="17.5" customHeight="1" spans="1:7">
      <c r="A41" s="197" t="s">
        <v>85</v>
      </c>
      <c r="B41" s="202">
        <v>174</v>
      </c>
      <c r="C41" s="195">
        <v>27</v>
      </c>
      <c r="D41" s="195">
        <v>27</v>
      </c>
      <c r="E41" s="202">
        <v>27</v>
      </c>
      <c r="F41" s="247">
        <f t="shared" si="0"/>
        <v>-0.844827586206897</v>
      </c>
      <c r="G41" s="246">
        <f t="shared" si="1"/>
        <v>0</v>
      </c>
    </row>
    <row r="42" s="130" customFormat="1" ht="17.5" customHeight="1" spans="1:7">
      <c r="A42" s="197" t="s">
        <v>86</v>
      </c>
      <c r="B42" s="202"/>
      <c r="C42" s="195"/>
      <c r="D42" s="195">
        <v>2467</v>
      </c>
      <c r="E42" s="202">
        <v>2467</v>
      </c>
      <c r="F42" s="247"/>
      <c r="G42" s="246"/>
    </row>
    <row r="43" s="130" customFormat="1" ht="17.5" customHeight="1" spans="1:7">
      <c r="A43" s="153" t="s">
        <v>87</v>
      </c>
      <c r="B43" s="193">
        <f>SUM(B30,B32,B35)</f>
        <v>270658</v>
      </c>
      <c r="C43" s="193">
        <f>SUM(C30,C32,C35)</f>
        <v>193035</v>
      </c>
      <c r="D43" s="193">
        <f>SUM(D30,D32,D35)</f>
        <v>204729</v>
      </c>
      <c r="E43" s="193">
        <f>SUM(E30,E32,E35)</f>
        <v>206728</v>
      </c>
      <c r="F43" s="249">
        <f>IF(B43&lt;&gt;0,E43/B43-1,"")</f>
        <v>-0.236202144403639</v>
      </c>
      <c r="G43" s="244">
        <f>IF(C43&lt;&gt;0,E43/C43-1,"")</f>
        <v>0.0709353226098894</v>
      </c>
    </row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  <row r="80" ht="18.95" customHeight="1"/>
    <row r="81" ht="18.95" customHeight="1"/>
    <row r="82" ht="18.95" customHeight="1"/>
    <row r="83" ht="18.95" customHeight="1"/>
    <row r="84" ht="18.95" customHeight="1"/>
    <row r="85" ht="18.95" customHeight="1"/>
    <row r="86" ht="18.95" customHeight="1"/>
    <row r="87" ht="18.95" customHeight="1"/>
    <row r="88" ht="18.95" customHeight="1"/>
    <row r="89" ht="18.95" customHeight="1"/>
    <row r="90" ht="18.95" customHeight="1"/>
    <row r="91" ht="18.95" customHeight="1"/>
    <row r="92" ht="18.95" customHeight="1"/>
    <row r="93" ht="18.95" customHeight="1"/>
    <row r="94" ht="18.95" customHeight="1"/>
    <row r="95" ht="18.95" customHeight="1"/>
    <row r="96" ht="18.9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</sheetData>
  <mergeCells count="6">
    <mergeCell ref="A1:G1"/>
    <mergeCell ref="F2:G2"/>
    <mergeCell ref="C3:E3"/>
    <mergeCell ref="F3:G3"/>
    <mergeCell ref="A3:A4"/>
    <mergeCell ref="B3:B4"/>
  </mergeCells>
  <conditionalFormatting sqref="A41:A42">
    <cfRule type="expression" dxfId="0" priority="1" stopIfTrue="1">
      <formula>"len($A:$A)=3"</formula>
    </cfRule>
  </conditionalFormatting>
  <conditionalFormatting sqref="A5:A29 A31:A40">
    <cfRule type="expression" dxfId="0" priority="8" stopIfTrue="1">
      <formula>"len($A:$A)=3"</formula>
    </cfRule>
  </conditionalFormatting>
  <conditionalFormatting sqref="F7:F8 F37:F43 F13 F29:F35 F19:F27 F16:F17">
    <cfRule type="cellIs" dxfId="1" priority="6" stopIfTrue="1" operator="lessThan">
      <formula>0</formula>
    </cfRule>
    <cfRule type="cellIs" dxfId="2" priority="7" stopIfTrue="1" operator="greaterThan">
      <formula>5</formula>
    </cfRule>
  </conditionalFormatting>
  <printOptions horizontalCentered="1"/>
  <pageMargins left="0.550694444444444" right="0.590277777777778" top="0.432638888888889" bottom="0.609722222222222" header="0.314583333333333" footer="0.389583333333333"/>
  <pageSetup paperSize="9" scale="96" orientation="portrait" useFirstPageNumber="1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206"/>
  <sheetViews>
    <sheetView showGridLines="0" showZeros="0" zoomScale="130" zoomScaleNormal="130" workbookViewId="0">
      <pane ySplit="4" topLeftCell="A5" activePane="bottomLeft" state="frozen"/>
      <selection/>
      <selection pane="bottomLeft" activeCell="A1" sqref="A1:G1"/>
    </sheetView>
  </sheetViews>
  <sheetFormatPr defaultColWidth="8.75" defaultRowHeight="14.25" outlineLevelCol="6"/>
  <cols>
    <col min="1" max="1" width="33.85" style="162" customWidth="1"/>
    <col min="2" max="2" width="8.4" style="162" customWidth="1"/>
    <col min="3" max="5" width="7.05" style="162" customWidth="1"/>
    <col min="6" max="6" width="10.625" style="162" customWidth="1"/>
    <col min="7" max="7" width="10.75" style="205" customWidth="1"/>
    <col min="8" max="16" width="9" style="162"/>
    <col min="17" max="16384" width="8.75" style="162"/>
  </cols>
  <sheetData>
    <row r="1" ht="25" customHeight="1" spans="1:7">
      <c r="A1" s="221" t="s">
        <v>88</v>
      </c>
      <c r="B1" s="221"/>
      <c r="C1" s="221"/>
      <c r="D1" s="221"/>
      <c r="E1" s="221"/>
      <c r="F1" s="221"/>
      <c r="G1" s="221"/>
    </row>
    <row r="2" spans="1:7">
      <c r="A2" s="222" t="s">
        <v>89</v>
      </c>
      <c r="B2" s="222"/>
      <c r="C2" s="222"/>
      <c r="D2" s="222"/>
      <c r="E2" s="222"/>
      <c r="F2" s="223"/>
      <c r="G2" s="224" t="s">
        <v>39</v>
      </c>
    </row>
    <row r="3" s="126" customFormat="1" ht="18" customHeight="1" spans="1:7">
      <c r="A3" s="168" t="s">
        <v>40</v>
      </c>
      <c r="B3" s="85" t="s">
        <v>41</v>
      </c>
      <c r="C3" s="225" t="s">
        <v>42</v>
      </c>
      <c r="D3" s="226"/>
      <c r="E3" s="227"/>
      <c r="F3" s="85" t="s">
        <v>43</v>
      </c>
      <c r="G3" s="85"/>
    </row>
    <row r="4" s="126" customFormat="1" ht="26" customHeight="1" spans="1:7">
      <c r="A4" s="168"/>
      <c r="B4" s="85"/>
      <c r="C4" s="85" t="s">
        <v>44</v>
      </c>
      <c r="D4" s="85" t="s">
        <v>90</v>
      </c>
      <c r="E4" s="85" t="s">
        <v>46</v>
      </c>
      <c r="F4" s="85" t="s">
        <v>47</v>
      </c>
      <c r="G4" s="88" t="s">
        <v>48</v>
      </c>
    </row>
    <row r="5" s="127" customFormat="1" ht="17" customHeight="1" spans="1:7">
      <c r="A5" s="197" t="s">
        <v>91</v>
      </c>
      <c r="B5" s="145">
        <f>SUM(B6:B33)</f>
        <v>20085</v>
      </c>
      <c r="C5" s="145">
        <f>SUM(C6:C33)</f>
        <v>19989</v>
      </c>
      <c r="D5" s="145">
        <v>20712</v>
      </c>
      <c r="E5" s="145">
        <f>SUM(E6:E33)</f>
        <v>20713</v>
      </c>
      <c r="F5" s="228">
        <f>IF(B5&lt;&gt;0,E5/B5-1,"")</f>
        <v>0.0312671147622603</v>
      </c>
      <c r="G5" s="94">
        <f>IF(C5&lt;&gt;0,E5/C5-1,"")</f>
        <v>0.0362199209565262</v>
      </c>
    </row>
    <row r="6" s="127" customFormat="1" ht="17" customHeight="1" spans="1:7">
      <c r="A6" s="229" t="s">
        <v>92</v>
      </c>
      <c r="B6" s="145">
        <v>1018</v>
      </c>
      <c r="C6" s="145">
        <v>1012</v>
      </c>
      <c r="D6" s="145">
        <v>1002</v>
      </c>
      <c r="E6" s="145">
        <v>1002</v>
      </c>
      <c r="F6" s="228">
        <f t="shared" ref="F6:F46" si="0">IF(B6&lt;&gt;0,E6/B6-1,"")</f>
        <v>-0.0157170923379175</v>
      </c>
      <c r="G6" s="94">
        <f t="shared" ref="G6:G46" si="1">IF(C6&lt;&gt;0,E6/C6-1,"")</f>
        <v>-0.00988142292490124</v>
      </c>
    </row>
    <row r="7" s="127" customFormat="1" ht="17" customHeight="1" spans="1:7">
      <c r="A7" s="229" t="s">
        <v>93</v>
      </c>
      <c r="B7" s="145">
        <v>828</v>
      </c>
      <c r="C7" s="145">
        <v>822</v>
      </c>
      <c r="D7" s="145">
        <v>673</v>
      </c>
      <c r="E7" s="145">
        <v>673</v>
      </c>
      <c r="F7" s="228">
        <f t="shared" si="0"/>
        <v>-0.18719806763285</v>
      </c>
      <c r="G7" s="94">
        <f t="shared" si="1"/>
        <v>-0.181265206812652</v>
      </c>
    </row>
    <row r="8" s="127" customFormat="1" ht="17" customHeight="1" spans="1:7">
      <c r="A8" s="229" t="s">
        <v>94</v>
      </c>
      <c r="B8" s="145">
        <v>8301</v>
      </c>
      <c r="C8" s="145">
        <v>8285</v>
      </c>
      <c r="D8" s="145">
        <v>8093</v>
      </c>
      <c r="E8" s="145">
        <v>8094</v>
      </c>
      <c r="F8" s="228">
        <f t="shared" si="0"/>
        <v>-0.0249367546078786</v>
      </c>
      <c r="G8" s="94">
        <f t="shared" si="1"/>
        <v>-0.0230537115268558</v>
      </c>
    </row>
    <row r="9" s="127" customFormat="1" ht="17" customHeight="1" spans="1:7">
      <c r="A9" s="229" t="s">
        <v>95</v>
      </c>
      <c r="B9" s="145">
        <v>523</v>
      </c>
      <c r="C9" s="145">
        <v>520</v>
      </c>
      <c r="D9" s="145">
        <v>566</v>
      </c>
      <c r="E9" s="145">
        <v>566</v>
      </c>
      <c r="F9" s="228">
        <f t="shared" si="0"/>
        <v>0.0822179732313575</v>
      </c>
      <c r="G9" s="94">
        <f t="shared" si="1"/>
        <v>0.0884615384615384</v>
      </c>
    </row>
    <row r="10" s="127" customFormat="1" ht="17" customHeight="1" spans="1:7">
      <c r="A10" s="229" t="s">
        <v>96</v>
      </c>
      <c r="B10" s="145">
        <v>397</v>
      </c>
      <c r="C10" s="145">
        <v>396</v>
      </c>
      <c r="D10" s="145">
        <v>368</v>
      </c>
      <c r="E10" s="145">
        <v>368</v>
      </c>
      <c r="F10" s="228">
        <f t="shared" si="0"/>
        <v>-0.0730478589420654</v>
      </c>
      <c r="G10" s="94">
        <f t="shared" si="1"/>
        <v>-0.0707070707070707</v>
      </c>
    </row>
    <row r="11" s="127" customFormat="1" ht="17" customHeight="1" spans="1:7">
      <c r="A11" s="229" t="s">
        <v>97</v>
      </c>
      <c r="B11" s="145">
        <v>1259</v>
      </c>
      <c r="C11" s="145">
        <v>1252</v>
      </c>
      <c r="D11" s="145">
        <v>1194</v>
      </c>
      <c r="E11" s="145">
        <v>1194</v>
      </c>
      <c r="F11" s="228">
        <f t="shared" si="0"/>
        <v>-0.0516282764098491</v>
      </c>
      <c r="G11" s="94">
        <f t="shared" si="1"/>
        <v>-0.0463258785942492</v>
      </c>
    </row>
    <row r="12" s="127" customFormat="1" ht="17" customHeight="1" spans="1:7">
      <c r="A12" s="229" t="s">
        <v>98</v>
      </c>
      <c r="B12" s="145">
        <v>43</v>
      </c>
      <c r="C12" s="145">
        <v>40</v>
      </c>
      <c r="D12" s="145">
        <v>-23</v>
      </c>
      <c r="E12" s="145">
        <v>-23</v>
      </c>
      <c r="F12" s="228">
        <f t="shared" si="0"/>
        <v>-1.53488372093023</v>
      </c>
      <c r="G12" s="94">
        <f t="shared" si="1"/>
        <v>-1.575</v>
      </c>
    </row>
    <row r="13" s="127" customFormat="1" ht="17" customHeight="1" spans="1:7">
      <c r="A13" s="229" t="s">
        <v>99</v>
      </c>
      <c r="B13" s="145">
        <v>135</v>
      </c>
      <c r="C13" s="145">
        <v>180</v>
      </c>
      <c r="D13" s="145">
        <v>-71</v>
      </c>
      <c r="E13" s="145">
        <v>-71</v>
      </c>
      <c r="F13" s="228">
        <f t="shared" si="0"/>
        <v>-1.52592592592593</v>
      </c>
      <c r="G13" s="94">
        <f t="shared" si="1"/>
        <v>-1.39444444444444</v>
      </c>
    </row>
    <row r="14" s="127" customFormat="1" ht="17" customHeight="1" spans="1:7">
      <c r="A14" s="229" t="s">
        <v>100</v>
      </c>
      <c r="B14" s="145"/>
      <c r="C14" s="145"/>
      <c r="D14" s="145"/>
      <c r="E14" s="145"/>
      <c r="F14" s="228" t="str">
        <f t="shared" si="0"/>
        <v/>
      </c>
      <c r="G14" s="94" t="str">
        <f t="shared" si="1"/>
        <v/>
      </c>
    </row>
    <row r="15" s="127" customFormat="1" ht="17" customHeight="1" spans="1:7">
      <c r="A15" s="229" t="s">
        <v>101</v>
      </c>
      <c r="B15" s="145">
        <v>1437</v>
      </c>
      <c r="C15" s="145">
        <v>1420</v>
      </c>
      <c r="D15" s="145">
        <v>1334</v>
      </c>
      <c r="E15" s="145">
        <v>1334</v>
      </c>
      <c r="F15" s="228">
        <f t="shared" si="0"/>
        <v>-0.0716771050800278</v>
      </c>
      <c r="G15" s="94">
        <f t="shared" si="1"/>
        <v>-0.0605633802816902</v>
      </c>
    </row>
    <row r="16" s="127" customFormat="1" ht="17" customHeight="1" spans="1:7">
      <c r="A16" s="229" t="s">
        <v>102</v>
      </c>
      <c r="B16" s="145">
        <v>210</v>
      </c>
      <c r="C16" s="145">
        <v>205</v>
      </c>
      <c r="D16" s="145">
        <v>455</v>
      </c>
      <c r="E16" s="145">
        <v>455</v>
      </c>
      <c r="F16" s="228">
        <f t="shared" si="0"/>
        <v>1.16666666666667</v>
      </c>
      <c r="G16" s="94">
        <f t="shared" si="1"/>
        <v>1.21951219512195</v>
      </c>
    </row>
    <row r="17" s="127" customFormat="1" ht="17" customHeight="1" spans="1:7">
      <c r="A17" s="229" t="s">
        <v>103</v>
      </c>
      <c r="B17" s="145"/>
      <c r="C17" s="145"/>
      <c r="D17" s="145"/>
      <c r="E17" s="145"/>
      <c r="F17" s="228" t="str">
        <f t="shared" si="0"/>
        <v/>
      </c>
      <c r="G17" s="94" t="str">
        <f t="shared" si="1"/>
        <v/>
      </c>
    </row>
    <row r="18" s="127" customFormat="1" ht="17" customHeight="1" spans="1:7">
      <c r="A18" s="229" t="s">
        <v>104</v>
      </c>
      <c r="B18" s="145"/>
      <c r="C18" s="145"/>
      <c r="D18" s="145"/>
      <c r="E18" s="145"/>
      <c r="F18" s="228" t="str">
        <f t="shared" si="0"/>
        <v/>
      </c>
      <c r="G18" s="94" t="str">
        <f t="shared" si="1"/>
        <v/>
      </c>
    </row>
    <row r="19" s="127" customFormat="1" ht="17" customHeight="1" spans="1:7">
      <c r="A19" s="229" t="s">
        <v>105</v>
      </c>
      <c r="B19" s="145"/>
      <c r="C19" s="145"/>
      <c r="D19" s="145"/>
      <c r="E19" s="145"/>
      <c r="F19" s="228" t="str">
        <f t="shared" si="0"/>
        <v/>
      </c>
      <c r="G19" s="94" t="str">
        <f t="shared" si="1"/>
        <v/>
      </c>
    </row>
    <row r="20" s="127" customFormat="1" ht="17" customHeight="1" spans="1:7">
      <c r="A20" s="229" t="s">
        <v>106</v>
      </c>
      <c r="B20" s="145">
        <v>168</v>
      </c>
      <c r="C20" s="145">
        <v>165</v>
      </c>
      <c r="D20" s="145">
        <v>117</v>
      </c>
      <c r="E20" s="145">
        <v>117</v>
      </c>
      <c r="F20" s="228">
        <f t="shared" si="0"/>
        <v>-0.303571428571429</v>
      </c>
      <c r="G20" s="94">
        <f t="shared" si="1"/>
        <v>-0.290909090909091</v>
      </c>
    </row>
    <row r="21" s="127" customFormat="1" ht="17" customHeight="1" spans="1:7">
      <c r="A21" s="229" t="s">
        <v>107</v>
      </c>
      <c r="B21" s="145"/>
      <c r="C21" s="145"/>
      <c r="D21" s="145"/>
      <c r="E21" s="145"/>
      <c r="F21" s="228" t="str">
        <f t="shared" si="0"/>
        <v/>
      </c>
      <c r="G21" s="94" t="str">
        <f t="shared" si="1"/>
        <v/>
      </c>
    </row>
    <row r="22" s="127" customFormat="1" ht="17" customHeight="1" spans="1:7">
      <c r="A22" s="229" t="s">
        <v>108</v>
      </c>
      <c r="B22" s="145">
        <v>81</v>
      </c>
      <c r="C22" s="145">
        <v>80</v>
      </c>
      <c r="D22" s="145">
        <v>91</v>
      </c>
      <c r="E22" s="145">
        <v>91</v>
      </c>
      <c r="F22" s="228">
        <f t="shared" si="0"/>
        <v>0.123456790123457</v>
      </c>
      <c r="G22" s="94">
        <f t="shared" si="1"/>
        <v>0.1375</v>
      </c>
    </row>
    <row r="23" s="127" customFormat="1" ht="17" customHeight="1" spans="1:7">
      <c r="A23" s="229" t="s">
        <v>109</v>
      </c>
      <c r="B23" s="145">
        <v>141</v>
      </c>
      <c r="C23" s="145">
        <v>138</v>
      </c>
      <c r="D23" s="145">
        <v>101</v>
      </c>
      <c r="E23" s="145">
        <v>101</v>
      </c>
      <c r="F23" s="228">
        <f t="shared" si="0"/>
        <v>-0.283687943262411</v>
      </c>
      <c r="G23" s="94">
        <f t="shared" si="1"/>
        <v>-0.268115942028985</v>
      </c>
    </row>
    <row r="24" s="127" customFormat="1" ht="17" customHeight="1" spans="1:7">
      <c r="A24" s="229" t="s">
        <v>110</v>
      </c>
      <c r="B24" s="145">
        <v>550</v>
      </c>
      <c r="C24" s="145">
        <v>546</v>
      </c>
      <c r="D24" s="145">
        <v>579</v>
      </c>
      <c r="E24" s="145">
        <v>579</v>
      </c>
      <c r="F24" s="228">
        <f t="shared" si="0"/>
        <v>0.0527272727272727</v>
      </c>
      <c r="G24" s="94">
        <f t="shared" si="1"/>
        <v>0.0604395604395604</v>
      </c>
    </row>
    <row r="25" s="127" customFormat="1" ht="17" customHeight="1" spans="1:7">
      <c r="A25" s="230" t="s">
        <v>111</v>
      </c>
      <c r="B25" s="216">
        <v>1949</v>
      </c>
      <c r="C25" s="216">
        <v>1935</v>
      </c>
      <c r="D25" s="216">
        <v>1819</v>
      </c>
      <c r="E25" s="145">
        <v>1819</v>
      </c>
      <c r="F25" s="228">
        <f t="shared" si="0"/>
        <v>-0.0667008722421755</v>
      </c>
      <c r="G25" s="94">
        <f t="shared" si="1"/>
        <v>-0.0599483204134367</v>
      </c>
    </row>
    <row r="26" s="127" customFormat="1" ht="17" customHeight="1" spans="1:7">
      <c r="A26" s="231" t="s">
        <v>112</v>
      </c>
      <c r="B26" s="145">
        <v>688</v>
      </c>
      <c r="C26" s="145">
        <v>678</v>
      </c>
      <c r="D26" s="145">
        <v>477</v>
      </c>
      <c r="E26" s="145">
        <v>477</v>
      </c>
      <c r="F26" s="228">
        <f t="shared" si="0"/>
        <v>-0.306686046511628</v>
      </c>
      <c r="G26" s="94">
        <f t="shared" si="1"/>
        <v>-0.29646017699115</v>
      </c>
    </row>
    <row r="27" s="127" customFormat="1" ht="17" customHeight="1" spans="1:7">
      <c r="A27" s="231" t="s">
        <v>113</v>
      </c>
      <c r="B27" s="145">
        <v>220</v>
      </c>
      <c r="C27" s="145">
        <v>212</v>
      </c>
      <c r="D27" s="145">
        <v>231</v>
      </c>
      <c r="E27" s="145">
        <v>231</v>
      </c>
      <c r="F27" s="228">
        <f t="shared" si="0"/>
        <v>0.05</v>
      </c>
      <c r="G27" s="94">
        <f t="shared" si="1"/>
        <v>0.0896226415094339</v>
      </c>
    </row>
    <row r="28" s="127" customFormat="1" ht="17" customHeight="1" spans="1:7">
      <c r="A28" s="231" t="s">
        <v>114</v>
      </c>
      <c r="B28" s="145">
        <v>131</v>
      </c>
      <c r="C28" s="145">
        <v>128</v>
      </c>
      <c r="D28" s="145">
        <v>160</v>
      </c>
      <c r="E28" s="145">
        <v>160</v>
      </c>
      <c r="F28" s="228">
        <f t="shared" si="0"/>
        <v>0.221374045801527</v>
      </c>
      <c r="G28" s="94">
        <f t="shared" si="1"/>
        <v>0.25</v>
      </c>
    </row>
    <row r="29" s="127" customFormat="1" ht="17" customHeight="1" spans="1:7">
      <c r="A29" s="231" t="s">
        <v>115</v>
      </c>
      <c r="B29" s="145">
        <v>2</v>
      </c>
      <c r="C29" s="145">
        <v>2</v>
      </c>
      <c r="D29" s="145"/>
      <c r="E29" s="145"/>
      <c r="F29" s="228">
        <f t="shared" si="0"/>
        <v>-1</v>
      </c>
      <c r="G29" s="94">
        <f t="shared" si="1"/>
        <v>-1</v>
      </c>
    </row>
    <row r="30" s="127" customFormat="1" ht="17" customHeight="1" spans="1:7">
      <c r="A30" s="231" t="s">
        <v>116</v>
      </c>
      <c r="B30" s="145">
        <v>879</v>
      </c>
      <c r="C30" s="145">
        <v>868</v>
      </c>
      <c r="D30" s="145">
        <v>930</v>
      </c>
      <c r="E30" s="145">
        <v>930</v>
      </c>
      <c r="F30" s="228">
        <f t="shared" si="0"/>
        <v>0.0580204778156996</v>
      </c>
      <c r="G30" s="94">
        <f t="shared" si="1"/>
        <v>0.0714285714285714</v>
      </c>
    </row>
    <row r="31" s="127" customFormat="1" ht="17" customHeight="1" spans="1:7">
      <c r="A31" s="231" t="s">
        <v>117</v>
      </c>
      <c r="B31" s="145"/>
      <c r="C31" s="145"/>
      <c r="D31" s="145">
        <v>94</v>
      </c>
      <c r="E31" s="145">
        <v>94</v>
      </c>
      <c r="F31" s="228" t="str">
        <f t="shared" si="0"/>
        <v/>
      </c>
      <c r="G31" s="94" t="str">
        <f t="shared" si="1"/>
        <v/>
      </c>
    </row>
    <row r="32" s="127" customFormat="1" ht="17" customHeight="1" spans="1:7">
      <c r="A32" s="231" t="s">
        <v>118</v>
      </c>
      <c r="B32" s="145"/>
      <c r="C32" s="145"/>
      <c r="D32" s="145">
        <v>47</v>
      </c>
      <c r="E32" s="145">
        <v>47</v>
      </c>
      <c r="F32" s="228" t="str">
        <f t="shared" si="0"/>
        <v/>
      </c>
      <c r="G32" s="94" t="str">
        <f t="shared" si="1"/>
        <v/>
      </c>
    </row>
    <row r="33" s="127" customFormat="1" ht="17" customHeight="1" spans="1:7">
      <c r="A33" s="229" t="s">
        <v>119</v>
      </c>
      <c r="B33" s="145">
        <v>1125</v>
      </c>
      <c r="C33" s="145">
        <v>1105</v>
      </c>
      <c r="D33" s="145"/>
      <c r="E33" s="145">
        <v>2475</v>
      </c>
      <c r="F33" s="228">
        <f t="shared" si="0"/>
        <v>1.2</v>
      </c>
      <c r="G33" s="94">
        <f t="shared" si="1"/>
        <v>1.23981900452489</v>
      </c>
    </row>
    <row r="34" s="127" customFormat="1" ht="17" customHeight="1" spans="1:7">
      <c r="A34" s="197" t="s">
        <v>120</v>
      </c>
      <c r="B34" s="145">
        <v>228</v>
      </c>
      <c r="C34" s="145">
        <v>230</v>
      </c>
      <c r="D34" s="145">
        <v>183</v>
      </c>
      <c r="E34" s="145">
        <v>184</v>
      </c>
      <c r="F34" s="228">
        <f t="shared" si="0"/>
        <v>-0.192982456140351</v>
      </c>
      <c r="G34" s="94">
        <f t="shared" si="1"/>
        <v>-0.2</v>
      </c>
    </row>
    <row r="35" s="127" customFormat="1" ht="17" customHeight="1" spans="1:7">
      <c r="A35" s="197" t="s">
        <v>121</v>
      </c>
      <c r="B35" s="145">
        <f>SUM(B36:B41)</f>
        <v>5978</v>
      </c>
      <c r="C35" s="145">
        <f>SUM(C36:C41)</f>
        <v>5988</v>
      </c>
      <c r="D35" s="145">
        <f>SUM(D36:D41)</f>
        <v>6051</v>
      </c>
      <c r="E35" s="145">
        <v>6051</v>
      </c>
      <c r="F35" s="228">
        <f t="shared" si="0"/>
        <v>0.0122114419538306</v>
      </c>
      <c r="G35" s="94">
        <f t="shared" si="1"/>
        <v>0.0105210420841684</v>
      </c>
    </row>
    <row r="36" s="127" customFormat="1" ht="17" customHeight="1" spans="1:7">
      <c r="A36" s="229" t="s">
        <v>122</v>
      </c>
      <c r="B36" s="145"/>
      <c r="C36" s="145"/>
      <c r="D36" s="145"/>
      <c r="E36" s="145"/>
      <c r="F36" s="228" t="str">
        <f t="shared" si="0"/>
        <v/>
      </c>
      <c r="G36" s="94" t="str">
        <f t="shared" si="1"/>
        <v/>
      </c>
    </row>
    <row r="37" s="127" customFormat="1" ht="17" customHeight="1" spans="1:7">
      <c r="A37" s="229" t="s">
        <v>123</v>
      </c>
      <c r="B37" s="145">
        <v>5058</v>
      </c>
      <c r="C37" s="145">
        <v>5060</v>
      </c>
      <c r="D37" s="145">
        <v>5215</v>
      </c>
      <c r="E37" s="145">
        <v>5215</v>
      </c>
      <c r="F37" s="228">
        <f t="shared" si="0"/>
        <v>0.0310399367338869</v>
      </c>
      <c r="G37" s="94">
        <f t="shared" si="1"/>
        <v>0.0306324110671936</v>
      </c>
    </row>
    <row r="38" s="127" customFormat="1" ht="17" customHeight="1" spans="1:7">
      <c r="A38" s="229" t="s">
        <v>124</v>
      </c>
      <c r="B38" s="145">
        <v>36</v>
      </c>
      <c r="C38" s="145">
        <v>36</v>
      </c>
      <c r="D38" s="145">
        <v>24</v>
      </c>
      <c r="E38" s="145">
        <v>24</v>
      </c>
      <c r="F38" s="228">
        <f t="shared" si="0"/>
        <v>-0.333333333333333</v>
      </c>
      <c r="G38" s="94">
        <f t="shared" si="1"/>
        <v>-0.333333333333333</v>
      </c>
    </row>
    <row r="39" s="127" customFormat="1" ht="17" customHeight="1" spans="1:7">
      <c r="A39" s="229" t="s">
        <v>125</v>
      </c>
      <c r="B39" s="145">
        <v>70</v>
      </c>
      <c r="C39" s="145">
        <v>70</v>
      </c>
      <c r="D39" s="145"/>
      <c r="E39" s="145"/>
      <c r="F39" s="228">
        <f t="shared" si="0"/>
        <v>-1</v>
      </c>
      <c r="G39" s="94">
        <f t="shared" si="1"/>
        <v>-1</v>
      </c>
    </row>
    <row r="40" s="127" customFormat="1" ht="17" customHeight="1" spans="1:7">
      <c r="A40" s="229" t="s">
        <v>126</v>
      </c>
      <c r="B40" s="145">
        <v>749</v>
      </c>
      <c r="C40" s="145">
        <v>752</v>
      </c>
      <c r="D40" s="145">
        <v>755</v>
      </c>
      <c r="E40" s="145">
        <v>755</v>
      </c>
      <c r="F40" s="228">
        <f t="shared" si="0"/>
        <v>0.00801068090787727</v>
      </c>
      <c r="G40" s="94">
        <f t="shared" si="1"/>
        <v>0.0039893617021276</v>
      </c>
    </row>
    <row r="41" s="127" customFormat="1" ht="17" customHeight="1" spans="1:7">
      <c r="A41" s="229" t="s">
        <v>127</v>
      </c>
      <c r="B41" s="174">
        <v>65</v>
      </c>
      <c r="C41" s="174">
        <v>70</v>
      </c>
      <c r="D41" s="174">
        <v>57</v>
      </c>
      <c r="E41" s="174">
        <v>57</v>
      </c>
      <c r="F41" s="228">
        <f t="shared" si="0"/>
        <v>-0.123076923076923</v>
      </c>
      <c r="G41" s="94">
        <f t="shared" si="1"/>
        <v>-0.185714285714286</v>
      </c>
    </row>
    <row r="42" s="127" customFormat="1" ht="17" customHeight="1" spans="1:7">
      <c r="A42" s="229" t="s">
        <v>128</v>
      </c>
      <c r="B42" s="145">
        <f>SUM(B43:B50)</f>
        <v>34299</v>
      </c>
      <c r="C42" s="145">
        <f>SUM(C43:C50)</f>
        <v>34408</v>
      </c>
      <c r="D42" s="145">
        <f>SUM(D43:D50)</f>
        <v>34438</v>
      </c>
      <c r="E42" s="145">
        <f>SUM(E43:E50)</f>
        <v>34438</v>
      </c>
      <c r="F42" s="228">
        <f t="shared" si="0"/>
        <v>0.00405259628560595</v>
      </c>
      <c r="G42" s="94">
        <f t="shared" si="1"/>
        <v>0.000871890258079544</v>
      </c>
    </row>
    <row r="43" s="127" customFormat="1" ht="17" customHeight="1" spans="1:7">
      <c r="A43" s="229" t="s">
        <v>129</v>
      </c>
      <c r="B43" s="145">
        <v>250</v>
      </c>
      <c r="C43" s="145">
        <v>255</v>
      </c>
      <c r="D43" s="145">
        <v>348</v>
      </c>
      <c r="E43" s="145">
        <v>348</v>
      </c>
      <c r="F43" s="228">
        <f t="shared" si="0"/>
        <v>0.392</v>
      </c>
      <c r="G43" s="94">
        <f t="shared" si="1"/>
        <v>0.364705882352941</v>
      </c>
    </row>
    <row r="44" ht="17" customHeight="1" spans="1:7">
      <c r="A44" s="229" t="s">
        <v>130</v>
      </c>
      <c r="B44" s="145">
        <v>32895</v>
      </c>
      <c r="C44" s="145">
        <v>32980</v>
      </c>
      <c r="D44" s="145">
        <v>32678</v>
      </c>
      <c r="E44" s="145">
        <v>32678</v>
      </c>
      <c r="F44" s="228">
        <f t="shared" si="0"/>
        <v>-0.00659674722602221</v>
      </c>
      <c r="G44" s="94">
        <f t="shared" si="1"/>
        <v>-0.00915706488781076</v>
      </c>
    </row>
    <row r="45" ht="17" customHeight="1" spans="1:7">
      <c r="A45" s="229" t="s">
        <v>131</v>
      </c>
      <c r="B45" s="145">
        <v>468</v>
      </c>
      <c r="C45" s="145">
        <v>475</v>
      </c>
      <c r="D45" s="145">
        <v>542</v>
      </c>
      <c r="E45" s="145">
        <v>542</v>
      </c>
      <c r="F45" s="228">
        <f t="shared" si="0"/>
        <v>0.158119658119658</v>
      </c>
      <c r="G45" s="94">
        <f t="shared" si="1"/>
        <v>0.141052631578947</v>
      </c>
    </row>
    <row r="46" ht="17" customHeight="1" spans="1:7">
      <c r="A46" s="229" t="s">
        <v>132</v>
      </c>
      <c r="B46" s="145"/>
      <c r="C46" s="145"/>
      <c r="D46" s="145"/>
      <c r="E46" s="145"/>
      <c r="F46" s="228" t="str">
        <f t="shared" si="0"/>
        <v/>
      </c>
      <c r="G46" s="94" t="str">
        <f t="shared" si="1"/>
        <v/>
      </c>
    </row>
    <row r="47" ht="17" customHeight="1" spans="1:7">
      <c r="A47" s="229" t="s">
        <v>133</v>
      </c>
      <c r="B47" s="145">
        <v>50</v>
      </c>
      <c r="C47" s="145">
        <v>50</v>
      </c>
      <c r="D47" s="145">
        <v>53</v>
      </c>
      <c r="E47" s="145">
        <v>53</v>
      </c>
      <c r="F47" s="228">
        <f t="shared" ref="F47:F86" si="2">IF(B47&lt;&gt;0,E47/B47-1,"")</f>
        <v>0.0600000000000001</v>
      </c>
      <c r="G47" s="94">
        <f t="shared" ref="G47:G86" si="3">IF(C47&lt;&gt;0,E47/C47-1,"")</f>
        <v>0.0600000000000001</v>
      </c>
    </row>
    <row r="48" ht="17" customHeight="1" spans="1:7">
      <c r="A48" s="229" t="s">
        <v>134</v>
      </c>
      <c r="B48" s="145">
        <v>636</v>
      </c>
      <c r="C48" s="145">
        <v>648</v>
      </c>
      <c r="D48" s="145">
        <v>717</v>
      </c>
      <c r="E48" s="145">
        <v>717</v>
      </c>
      <c r="F48" s="228">
        <f t="shared" si="2"/>
        <v>0.127358490566038</v>
      </c>
      <c r="G48" s="94">
        <f t="shared" si="3"/>
        <v>0.106481481481481</v>
      </c>
    </row>
    <row r="49" ht="17" customHeight="1" spans="1:7">
      <c r="A49" s="229" t="s">
        <v>135</v>
      </c>
      <c r="B49" s="145"/>
      <c r="C49" s="145"/>
      <c r="D49" s="145">
        <v>100</v>
      </c>
      <c r="E49" s="145">
        <v>100</v>
      </c>
      <c r="F49" s="228" t="str">
        <f t="shared" si="2"/>
        <v/>
      </c>
      <c r="G49" s="94" t="str">
        <f t="shared" si="3"/>
        <v/>
      </c>
    </row>
    <row r="50" ht="17" customHeight="1" spans="1:7">
      <c r="A50" s="229" t="s">
        <v>136</v>
      </c>
      <c r="B50" s="145"/>
      <c r="C50" s="145"/>
      <c r="D50" s="145"/>
      <c r="E50" s="145"/>
      <c r="F50" s="228" t="str">
        <f t="shared" si="2"/>
        <v/>
      </c>
      <c r="G50" s="94" t="str">
        <f t="shared" si="3"/>
        <v/>
      </c>
    </row>
    <row r="51" ht="17" customHeight="1" spans="1:7">
      <c r="A51" s="229" t="s">
        <v>137</v>
      </c>
      <c r="B51" s="145">
        <f>SUM(B52:B61)</f>
        <v>1238</v>
      </c>
      <c r="C51" s="145">
        <f>SUM(C52:C61)</f>
        <v>1248</v>
      </c>
      <c r="D51" s="145">
        <f>SUM(D52:D61)</f>
        <v>1295</v>
      </c>
      <c r="E51" s="145">
        <f>SUM(E52:E61)</f>
        <v>1295</v>
      </c>
      <c r="F51" s="228">
        <f t="shared" si="2"/>
        <v>0.0460420032310178</v>
      </c>
      <c r="G51" s="94">
        <f t="shared" si="3"/>
        <v>0.0376602564102564</v>
      </c>
    </row>
    <row r="52" ht="17" customHeight="1" spans="1:7">
      <c r="A52" s="229" t="s">
        <v>138</v>
      </c>
      <c r="B52" s="145">
        <v>1092</v>
      </c>
      <c r="C52" s="145">
        <v>1095</v>
      </c>
      <c r="D52" s="145">
        <v>1215</v>
      </c>
      <c r="E52" s="145">
        <v>1215</v>
      </c>
      <c r="F52" s="228">
        <f t="shared" si="2"/>
        <v>0.112637362637363</v>
      </c>
      <c r="G52" s="94">
        <f t="shared" si="3"/>
        <v>0.10958904109589</v>
      </c>
    </row>
    <row r="53" ht="17" customHeight="1" spans="1:7">
      <c r="A53" s="229" t="s">
        <v>139</v>
      </c>
      <c r="B53" s="145"/>
      <c r="C53" s="145"/>
      <c r="D53" s="145"/>
      <c r="E53" s="145"/>
      <c r="F53" s="228" t="str">
        <f t="shared" si="2"/>
        <v/>
      </c>
      <c r="G53" s="94" t="str">
        <f t="shared" si="3"/>
        <v/>
      </c>
    </row>
    <row r="54" ht="17" customHeight="1" spans="1:7">
      <c r="A54" s="229" t="s">
        <v>140</v>
      </c>
      <c r="B54" s="145"/>
      <c r="C54" s="145"/>
      <c r="D54" s="145"/>
      <c r="E54" s="145"/>
      <c r="F54" s="228" t="str">
        <f t="shared" si="2"/>
        <v/>
      </c>
      <c r="G54" s="94" t="str">
        <f t="shared" si="3"/>
        <v/>
      </c>
    </row>
    <row r="55" ht="17" customHeight="1" spans="1:7">
      <c r="A55" s="229" t="s">
        <v>141</v>
      </c>
      <c r="B55" s="145">
        <v>9</v>
      </c>
      <c r="C55" s="145">
        <v>10</v>
      </c>
      <c r="D55" s="145">
        <v>22</v>
      </c>
      <c r="E55" s="145">
        <v>22</v>
      </c>
      <c r="F55" s="228">
        <f t="shared" si="2"/>
        <v>1.44444444444444</v>
      </c>
      <c r="G55" s="94">
        <f t="shared" si="3"/>
        <v>1.2</v>
      </c>
    </row>
    <row r="56" ht="17" customHeight="1" spans="1:7">
      <c r="A56" s="229" t="s">
        <v>142</v>
      </c>
      <c r="B56" s="145"/>
      <c r="C56" s="145"/>
      <c r="D56" s="145"/>
      <c r="E56" s="145"/>
      <c r="F56" s="228" t="str">
        <f t="shared" si="2"/>
        <v/>
      </c>
      <c r="G56" s="94" t="str">
        <f t="shared" si="3"/>
        <v/>
      </c>
    </row>
    <row r="57" ht="17" customHeight="1" spans="1:7">
      <c r="A57" s="229" t="s">
        <v>143</v>
      </c>
      <c r="B57" s="145"/>
      <c r="C57" s="145"/>
      <c r="D57" s="145"/>
      <c r="E57" s="145"/>
      <c r="F57" s="228" t="str">
        <f t="shared" si="2"/>
        <v/>
      </c>
      <c r="G57" s="94" t="str">
        <f t="shared" si="3"/>
        <v/>
      </c>
    </row>
    <row r="58" ht="17" customHeight="1" spans="1:7">
      <c r="A58" s="232" t="s">
        <v>144</v>
      </c>
      <c r="B58" s="173">
        <v>111</v>
      </c>
      <c r="C58" s="173">
        <v>115</v>
      </c>
      <c r="D58" s="173">
        <v>42</v>
      </c>
      <c r="E58" s="173">
        <v>42</v>
      </c>
      <c r="F58" s="228">
        <f t="shared" si="2"/>
        <v>-0.621621621621622</v>
      </c>
      <c r="G58" s="94">
        <f t="shared" si="3"/>
        <v>-0.634782608695652</v>
      </c>
    </row>
    <row r="59" ht="17" customHeight="1" spans="1:7">
      <c r="A59" s="232" t="s">
        <v>145</v>
      </c>
      <c r="B59" s="173"/>
      <c r="C59" s="173"/>
      <c r="D59" s="173"/>
      <c r="E59" s="173"/>
      <c r="F59" s="228" t="str">
        <f t="shared" si="2"/>
        <v/>
      </c>
      <c r="G59" s="94" t="str">
        <f t="shared" si="3"/>
        <v/>
      </c>
    </row>
    <row r="60" ht="17" customHeight="1" spans="1:7">
      <c r="A60" s="232" t="s">
        <v>146</v>
      </c>
      <c r="B60" s="173"/>
      <c r="C60" s="173"/>
      <c r="D60" s="173"/>
      <c r="E60" s="173"/>
      <c r="F60" s="228" t="str">
        <f t="shared" si="2"/>
        <v/>
      </c>
      <c r="G60" s="94" t="str">
        <f t="shared" si="3"/>
        <v/>
      </c>
    </row>
    <row r="61" ht="17" customHeight="1" spans="1:7">
      <c r="A61" s="232" t="s">
        <v>147</v>
      </c>
      <c r="B61" s="173">
        <v>26</v>
      </c>
      <c r="C61" s="173">
        <v>28</v>
      </c>
      <c r="D61" s="173">
        <v>16</v>
      </c>
      <c r="E61" s="173">
        <v>16</v>
      </c>
      <c r="F61" s="228">
        <f t="shared" si="2"/>
        <v>-0.384615384615385</v>
      </c>
      <c r="G61" s="94">
        <f t="shared" si="3"/>
        <v>-0.428571428571429</v>
      </c>
    </row>
    <row r="62" ht="17" customHeight="1" spans="1:7">
      <c r="A62" s="229" t="s">
        <v>148</v>
      </c>
      <c r="B62" s="145">
        <f>SUM(B63:B68)</f>
        <v>2297</v>
      </c>
      <c r="C62" s="145">
        <f>SUM(C63:C68)</f>
        <v>2280</v>
      </c>
      <c r="D62" s="145">
        <f>SUM(D63:D68)</f>
        <v>1708</v>
      </c>
      <c r="E62" s="145">
        <f>SUM(E63:E68)</f>
        <v>1708</v>
      </c>
      <c r="F62" s="228">
        <f t="shared" si="2"/>
        <v>-0.25642141924249</v>
      </c>
      <c r="G62" s="94">
        <f t="shared" si="3"/>
        <v>-0.250877192982456</v>
      </c>
    </row>
    <row r="63" ht="17" customHeight="1" spans="1:7">
      <c r="A63" s="229" t="s">
        <v>149</v>
      </c>
      <c r="B63" s="145">
        <v>1735</v>
      </c>
      <c r="C63" s="145">
        <v>1740</v>
      </c>
      <c r="D63" s="145">
        <v>1194</v>
      </c>
      <c r="E63" s="145">
        <v>1194</v>
      </c>
      <c r="F63" s="228">
        <f t="shared" si="2"/>
        <v>-0.311815561959654</v>
      </c>
      <c r="G63" s="94">
        <f t="shared" si="3"/>
        <v>-0.313793103448276</v>
      </c>
    </row>
    <row r="64" ht="17" customHeight="1" spans="1:7">
      <c r="A64" s="229" t="s">
        <v>150</v>
      </c>
      <c r="B64" s="145">
        <v>89</v>
      </c>
      <c r="C64" s="145">
        <v>80</v>
      </c>
      <c r="D64" s="145">
        <v>71</v>
      </c>
      <c r="E64" s="145">
        <v>71</v>
      </c>
      <c r="F64" s="228">
        <f t="shared" si="2"/>
        <v>-0.202247191011236</v>
      </c>
      <c r="G64" s="94">
        <f t="shared" si="3"/>
        <v>-0.1125</v>
      </c>
    </row>
    <row r="65" ht="17" customHeight="1" spans="1:7">
      <c r="A65" s="229" t="s">
        <v>151</v>
      </c>
      <c r="B65" s="145">
        <v>48</v>
      </c>
      <c r="C65" s="145">
        <v>50</v>
      </c>
      <c r="D65" s="145">
        <v>85</v>
      </c>
      <c r="E65" s="145">
        <v>85</v>
      </c>
      <c r="F65" s="228">
        <f t="shared" si="2"/>
        <v>0.770833333333333</v>
      </c>
      <c r="G65" s="94">
        <f t="shared" si="3"/>
        <v>0.7</v>
      </c>
    </row>
    <row r="66" ht="17" customHeight="1" spans="1:7">
      <c r="A66" s="229" t="s">
        <v>152</v>
      </c>
      <c r="B66" s="145"/>
      <c r="C66" s="145">
        <v>360</v>
      </c>
      <c r="D66" s="145"/>
      <c r="E66" s="145"/>
      <c r="F66" s="228" t="str">
        <f t="shared" si="2"/>
        <v/>
      </c>
      <c r="G66" s="94">
        <f t="shared" si="3"/>
        <v>-1</v>
      </c>
    </row>
    <row r="67" ht="17" customHeight="1" spans="1:7">
      <c r="A67" s="229" t="s">
        <v>153</v>
      </c>
      <c r="B67" s="145">
        <v>355</v>
      </c>
      <c r="C67" s="145"/>
      <c r="D67" s="145">
        <v>309</v>
      </c>
      <c r="E67" s="145">
        <v>309</v>
      </c>
      <c r="F67" s="228">
        <f t="shared" si="2"/>
        <v>-0.129577464788732</v>
      </c>
      <c r="G67" s="94" t="str">
        <f t="shared" si="3"/>
        <v/>
      </c>
    </row>
    <row r="68" ht="17" customHeight="1" spans="1:7">
      <c r="A68" s="229" t="s">
        <v>154</v>
      </c>
      <c r="B68" s="145">
        <v>70</v>
      </c>
      <c r="C68" s="145">
        <v>50</v>
      </c>
      <c r="D68" s="145">
        <v>49</v>
      </c>
      <c r="E68" s="145">
        <v>49</v>
      </c>
      <c r="F68" s="228">
        <f t="shared" si="2"/>
        <v>-0.3</v>
      </c>
      <c r="G68" s="94">
        <f t="shared" si="3"/>
        <v>-0.02</v>
      </c>
    </row>
    <row r="69" ht="17" customHeight="1" spans="1:7">
      <c r="A69" s="229" t="s">
        <v>155</v>
      </c>
      <c r="B69" s="145">
        <f>SUM(B70:B89)</f>
        <v>33787</v>
      </c>
      <c r="C69" s="145">
        <f>SUM(C70:C89)</f>
        <v>34289</v>
      </c>
      <c r="D69" s="145">
        <f>SUM(D70:D89)</f>
        <v>29452</v>
      </c>
      <c r="E69" s="145">
        <f>SUM(E70:E89)</f>
        <v>29451</v>
      </c>
      <c r="F69" s="228">
        <f t="shared" si="2"/>
        <v>-0.128333382661971</v>
      </c>
      <c r="G69" s="94">
        <f t="shared" si="3"/>
        <v>-0.141094811747208</v>
      </c>
    </row>
    <row r="70" ht="17" customHeight="1" spans="1:7">
      <c r="A70" s="229" t="s">
        <v>156</v>
      </c>
      <c r="B70" s="145">
        <v>1087</v>
      </c>
      <c r="C70" s="145">
        <v>1090</v>
      </c>
      <c r="D70" s="145">
        <v>1115</v>
      </c>
      <c r="E70" s="145">
        <v>1115</v>
      </c>
      <c r="F70" s="228">
        <f t="shared" si="2"/>
        <v>0.0257589696412144</v>
      </c>
      <c r="G70" s="94">
        <f t="shared" si="3"/>
        <v>0.0229357798165137</v>
      </c>
    </row>
    <row r="71" ht="17" customHeight="1" spans="1:7">
      <c r="A71" s="229" t="s">
        <v>157</v>
      </c>
      <c r="B71" s="145">
        <v>476</v>
      </c>
      <c r="C71" s="145">
        <v>480</v>
      </c>
      <c r="D71" s="145">
        <v>428</v>
      </c>
      <c r="E71" s="145">
        <v>428</v>
      </c>
      <c r="F71" s="228">
        <f t="shared" si="2"/>
        <v>-0.100840336134454</v>
      </c>
      <c r="G71" s="94">
        <f t="shared" si="3"/>
        <v>-0.108333333333333</v>
      </c>
    </row>
    <row r="72" ht="17" customHeight="1" spans="1:7">
      <c r="A72" s="229" t="s">
        <v>158</v>
      </c>
      <c r="B72" s="145"/>
      <c r="C72" s="145"/>
      <c r="D72" s="145"/>
      <c r="E72" s="145"/>
      <c r="F72" s="228" t="str">
        <f t="shared" si="2"/>
        <v/>
      </c>
      <c r="G72" s="94" t="str">
        <f t="shared" si="3"/>
        <v/>
      </c>
    </row>
    <row r="73" ht="17" customHeight="1" spans="1:7">
      <c r="A73" s="229" t="s">
        <v>159</v>
      </c>
      <c r="B73" s="145">
        <v>13615</v>
      </c>
      <c r="C73" s="145">
        <v>13620</v>
      </c>
      <c r="D73" s="145">
        <v>14983</v>
      </c>
      <c r="E73" s="145">
        <v>14982</v>
      </c>
      <c r="F73" s="228">
        <f t="shared" si="2"/>
        <v>0.100403966213735</v>
      </c>
      <c r="G73" s="94">
        <f t="shared" si="3"/>
        <v>0.1</v>
      </c>
    </row>
    <row r="74" ht="17" customHeight="1" spans="1:7">
      <c r="A74" s="229" t="s">
        <v>160</v>
      </c>
      <c r="B74" s="145"/>
      <c r="C74" s="145"/>
      <c r="D74" s="145">
        <v>1</v>
      </c>
      <c r="E74" s="145">
        <v>1</v>
      </c>
      <c r="F74" s="228" t="str">
        <f t="shared" si="2"/>
        <v/>
      </c>
      <c r="G74" s="94" t="str">
        <f t="shared" si="3"/>
        <v/>
      </c>
    </row>
    <row r="75" ht="17" customHeight="1" spans="1:7">
      <c r="A75" s="229" t="s">
        <v>161</v>
      </c>
      <c r="B75" s="145">
        <v>1561</v>
      </c>
      <c r="C75" s="145">
        <v>1600</v>
      </c>
      <c r="D75" s="145">
        <v>1871</v>
      </c>
      <c r="E75" s="145">
        <v>1871</v>
      </c>
      <c r="F75" s="228">
        <f t="shared" si="2"/>
        <v>0.19859064702114</v>
      </c>
      <c r="G75" s="94">
        <f t="shared" si="3"/>
        <v>0.169375</v>
      </c>
    </row>
    <row r="76" ht="17" customHeight="1" spans="1:7">
      <c r="A76" s="229" t="s">
        <v>162</v>
      </c>
      <c r="B76" s="145">
        <v>2609</v>
      </c>
      <c r="C76" s="145">
        <v>2800</v>
      </c>
      <c r="D76" s="145">
        <v>2593</v>
      </c>
      <c r="E76" s="145">
        <v>2593</v>
      </c>
      <c r="F76" s="228">
        <f t="shared" si="2"/>
        <v>-0.00613261786124952</v>
      </c>
      <c r="G76" s="94">
        <f t="shared" si="3"/>
        <v>-0.0739285714285715</v>
      </c>
    </row>
    <row r="77" ht="17" customHeight="1" spans="1:7">
      <c r="A77" s="229" t="s">
        <v>163</v>
      </c>
      <c r="B77" s="145">
        <v>195</v>
      </c>
      <c r="C77" s="145">
        <v>195</v>
      </c>
      <c r="D77" s="145">
        <v>171</v>
      </c>
      <c r="E77" s="145">
        <v>171</v>
      </c>
      <c r="F77" s="228">
        <f t="shared" si="2"/>
        <v>-0.123076923076923</v>
      </c>
      <c r="G77" s="94">
        <f t="shared" si="3"/>
        <v>-0.123076923076923</v>
      </c>
    </row>
    <row r="78" ht="17" customHeight="1" spans="1:7">
      <c r="A78" s="229" t="s">
        <v>164</v>
      </c>
      <c r="B78" s="145">
        <v>3019</v>
      </c>
      <c r="C78" s="145">
        <v>3030</v>
      </c>
      <c r="D78" s="145">
        <v>1862</v>
      </c>
      <c r="E78" s="145">
        <v>1862</v>
      </c>
      <c r="F78" s="228">
        <f t="shared" si="2"/>
        <v>-0.383239483272607</v>
      </c>
      <c r="G78" s="94">
        <f t="shared" si="3"/>
        <v>-0.385478547854786</v>
      </c>
    </row>
    <row r="79" ht="17" customHeight="1" spans="1:7">
      <c r="A79" s="229" t="s">
        <v>165</v>
      </c>
      <c r="B79" s="145">
        <v>898</v>
      </c>
      <c r="C79" s="145">
        <v>905</v>
      </c>
      <c r="D79" s="145">
        <v>935</v>
      </c>
      <c r="E79" s="145">
        <v>935</v>
      </c>
      <c r="F79" s="228">
        <f t="shared" si="2"/>
        <v>0.0412026726057906</v>
      </c>
      <c r="G79" s="94">
        <f t="shared" si="3"/>
        <v>0.0331491712707181</v>
      </c>
    </row>
    <row r="80" ht="17" customHeight="1" spans="1:7">
      <c r="A80" s="229" t="s">
        <v>166</v>
      </c>
      <c r="B80" s="145"/>
      <c r="C80" s="145"/>
      <c r="D80" s="145"/>
      <c r="E80" s="145"/>
      <c r="F80" s="228" t="str">
        <f t="shared" si="2"/>
        <v/>
      </c>
      <c r="G80" s="94" t="str">
        <f t="shared" si="3"/>
        <v/>
      </c>
    </row>
    <row r="81" ht="17" customHeight="1" spans="1:7">
      <c r="A81" s="229" t="s">
        <v>167</v>
      </c>
      <c r="B81" s="145">
        <v>102</v>
      </c>
      <c r="C81" s="145">
        <v>103</v>
      </c>
      <c r="D81" s="145">
        <v>103</v>
      </c>
      <c r="E81" s="145">
        <v>103</v>
      </c>
      <c r="F81" s="228">
        <f t="shared" si="2"/>
        <v>0.00980392156862742</v>
      </c>
      <c r="G81" s="94">
        <f t="shared" si="3"/>
        <v>0</v>
      </c>
    </row>
    <row r="82" ht="17" customHeight="1" spans="1:7">
      <c r="A82" s="218" t="s">
        <v>168</v>
      </c>
      <c r="B82" s="145">
        <v>3358</v>
      </c>
      <c r="C82" s="145">
        <v>3380</v>
      </c>
      <c r="D82" s="145">
        <v>3716</v>
      </c>
      <c r="E82" s="145">
        <v>3716</v>
      </c>
      <c r="F82" s="228">
        <f t="shared" si="2"/>
        <v>0.106611078022633</v>
      </c>
      <c r="G82" s="94">
        <f t="shared" si="3"/>
        <v>0.0994082840236687</v>
      </c>
    </row>
    <row r="83" ht="17" customHeight="1" spans="1:7">
      <c r="A83" s="229" t="s">
        <v>169</v>
      </c>
      <c r="B83" s="145">
        <v>222</v>
      </c>
      <c r="C83" s="145">
        <v>225</v>
      </c>
      <c r="D83" s="145">
        <v>165</v>
      </c>
      <c r="E83" s="145">
        <v>165</v>
      </c>
      <c r="F83" s="228">
        <f t="shared" si="2"/>
        <v>-0.256756756756757</v>
      </c>
      <c r="G83" s="94">
        <f t="shared" si="3"/>
        <v>-0.266666666666667</v>
      </c>
    </row>
    <row r="84" ht="17" customHeight="1" spans="1:7">
      <c r="A84" s="229" t="s">
        <v>170</v>
      </c>
      <c r="B84" s="145">
        <v>736</v>
      </c>
      <c r="C84" s="145">
        <v>740</v>
      </c>
      <c r="D84" s="145">
        <v>739</v>
      </c>
      <c r="E84" s="145">
        <v>739</v>
      </c>
      <c r="F84" s="228">
        <f t="shared" si="2"/>
        <v>0.00407608695652173</v>
      </c>
      <c r="G84" s="94">
        <f t="shared" si="3"/>
        <v>-0.00135135135135134</v>
      </c>
    </row>
    <row r="85" ht="17" customHeight="1" spans="1:7">
      <c r="A85" s="218" t="s">
        <v>171</v>
      </c>
      <c r="B85" s="145">
        <v>209</v>
      </c>
      <c r="C85" s="145">
        <v>215</v>
      </c>
      <c r="D85" s="145">
        <v>324</v>
      </c>
      <c r="E85" s="145">
        <v>324</v>
      </c>
      <c r="F85" s="228">
        <f t="shared" si="2"/>
        <v>0.550239234449761</v>
      </c>
      <c r="G85" s="94">
        <f t="shared" si="3"/>
        <v>0.506976744186046</v>
      </c>
    </row>
    <row r="86" ht="17" customHeight="1" spans="1:7">
      <c r="A86" s="218" t="s">
        <v>172</v>
      </c>
      <c r="B86" s="145">
        <v>5400</v>
      </c>
      <c r="C86" s="145">
        <v>5600</v>
      </c>
      <c r="D86" s="145">
        <v>199</v>
      </c>
      <c r="E86" s="145">
        <v>199</v>
      </c>
      <c r="F86" s="228">
        <f t="shared" si="2"/>
        <v>-0.963148148148148</v>
      </c>
      <c r="G86" s="94">
        <f t="shared" si="3"/>
        <v>-0.964464285714286</v>
      </c>
    </row>
    <row r="87" ht="17" customHeight="1" spans="1:7">
      <c r="A87" s="218" t="s">
        <v>173</v>
      </c>
      <c r="B87" s="145">
        <v>212</v>
      </c>
      <c r="C87" s="145">
        <v>215</v>
      </c>
      <c r="D87" s="145">
        <v>211</v>
      </c>
      <c r="E87" s="145">
        <v>211</v>
      </c>
      <c r="F87" s="228">
        <f t="shared" ref="F87:F103" si="4">IF(B87&lt;&gt;0,E87/B87-1,"")</f>
        <v>-0.00471698113207553</v>
      </c>
      <c r="G87" s="94">
        <f t="shared" ref="G87:G103" si="5">IF(C87&lt;&gt;0,E87/C87-1,"")</f>
        <v>-0.0186046511627908</v>
      </c>
    </row>
    <row r="88" ht="17" customHeight="1" spans="1:7">
      <c r="A88" s="218" t="s">
        <v>174</v>
      </c>
      <c r="B88" s="145">
        <v>63</v>
      </c>
      <c r="C88" s="145">
        <v>65</v>
      </c>
      <c r="D88" s="145">
        <v>34</v>
      </c>
      <c r="E88" s="145">
        <v>34</v>
      </c>
      <c r="F88" s="228">
        <f t="shared" si="4"/>
        <v>-0.46031746031746</v>
      </c>
      <c r="G88" s="94">
        <f t="shared" si="5"/>
        <v>-0.476923076923077</v>
      </c>
    </row>
    <row r="89" ht="17" customHeight="1" spans="1:7">
      <c r="A89" s="229" t="s">
        <v>175</v>
      </c>
      <c r="B89" s="145">
        <v>25</v>
      </c>
      <c r="C89" s="145">
        <v>26</v>
      </c>
      <c r="D89" s="145">
        <v>2</v>
      </c>
      <c r="E89" s="145">
        <v>2</v>
      </c>
      <c r="F89" s="228">
        <f t="shared" si="4"/>
        <v>-0.92</v>
      </c>
      <c r="G89" s="94">
        <f t="shared" si="5"/>
        <v>-0.923076923076923</v>
      </c>
    </row>
    <row r="90" ht="17" customHeight="1" spans="1:7">
      <c r="A90" s="197" t="s">
        <v>176</v>
      </c>
      <c r="B90" s="145">
        <f>SUM(B91:B105)</f>
        <v>15908</v>
      </c>
      <c r="C90" s="145">
        <f>SUM(C91:C105)</f>
        <v>16053</v>
      </c>
      <c r="D90" s="145">
        <f>SUM(D91:D105)</f>
        <v>14866</v>
      </c>
      <c r="E90" s="145">
        <f>SUM(E91:E105)</f>
        <v>14866</v>
      </c>
      <c r="F90" s="228">
        <f t="shared" si="4"/>
        <v>-0.0655016343977872</v>
      </c>
      <c r="G90" s="94">
        <f t="shared" si="5"/>
        <v>-0.0739425652526008</v>
      </c>
    </row>
    <row r="91" ht="17" customHeight="1" spans="1:7">
      <c r="A91" s="229" t="s">
        <v>177</v>
      </c>
      <c r="B91" s="145">
        <v>401</v>
      </c>
      <c r="C91" s="145">
        <v>400</v>
      </c>
      <c r="D91" s="145">
        <v>503</v>
      </c>
      <c r="E91" s="145">
        <v>503</v>
      </c>
      <c r="F91" s="228">
        <f t="shared" si="4"/>
        <v>0.254364089775561</v>
      </c>
      <c r="G91" s="94">
        <f t="shared" si="5"/>
        <v>0.2575</v>
      </c>
    </row>
    <row r="92" ht="17" customHeight="1" spans="1:7">
      <c r="A92" s="229" t="s">
        <v>178</v>
      </c>
      <c r="B92" s="145">
        <v>1504</v>
      </c>
      <c r="C92" s="145">
        <v>1526</v>
      </c>
      <c r="D92" s="145">
        <v>2262</v>
      </c>
      <c r="E92" s="145">
        <v>2262</v>
      </c>
      <c r="F92" s="228">
        <f t="shared" si="4"/>
        <v>0.503989361702128</v>
      </c>
      <c r="G92" s="94">
        <f t="shared" si="5"/>
        <v>0.482306684141546</v>
      </c>
    </row>
    <row r="93" ht="17" customHeight="1" spans="1:7">
      <c r="A93" s="232" t="s">
        <v>179</v>
      </c>
      <c r="B93" s="145">
        <v>2637</v>
      </c>
      <c r="C93" s="145">
        <v>2650</v>
      </c>
      <c r="D93" s="145">
        <v>2441</v>
      </c>
      <c r="E93" s="145">
        <v>2441</v>
      </c>
      <c r="F93" s="228">
        <f t="shared" si="4"/>
        <v>-0.074326886613576</v>
      </c>
      <c r="G93" s="94">
        <f t="shared" si="5"/>
        <v>-0.0788679245283019</v>
      </c>
    </row>
    <row r="94" ht="17" customHeight="1" spans="1:7">
      <c r="A94" s="232" t="s">
        <v>180</v>
      </c>
      <c r="B94" s="145">
        <v>3858</v>
      </c>
      <c r="C94" s="145">
        <v>3890</v>
      </c>
      <c r="D94" s="145">
        <v>2619</v>
      </c>
      <c r="E94" s="145">
        <v>2619</v>
      </c>
      <c r="F94" s="228">
        <f t="shared" si="4"/>
        <v>-0.321150855365474</v>
      </c>
      <c r="G94" s="94">
        <f t="shared" si="5"/>
        <v>-0.326735218508997</v>
      </c>
    </row>
    <row r="95" ht="17" customHeight="1" spans="1:7">
      <c r="A95" s="229" t="s">
        <v>181</v>
      </c>
      <c r="B95" s="145"/>
      <c r="C95" s="145"/>
      <c r="D95" s="145"/>
      <c r="E95" s="145"/>
      <c r="F95" s="228" t="str">
        <f t="shared" si="4"/>
        <v/>
      </c>
      <c r="G95" s="94" t="str">
        <f t="shared" si="5"/>
        <v/>
      </c>
    </row>
    <row r="96" ht="17" customHeight="1" spans="1:7">
      <c r="A96" s="229" t="s">
        <v>182</v>
      </c>
      <c r="B96" s="145">
        <v>26</v>
      </c>
      <c r="C96" s="145">
        <v>25</v>
      </c>
      <c r="D96" s="145"/>
      <c r="E96" s="145"/>
      <c r="F96" s="228">
        <f t="shared" si="4"/>
        <v>-1</v>
      </c>
      <c r="G96" s="94">
        <f t="shared" si="5"/>
        <v>-1</v>
      </c>
    </row>
    <row r="97" ht="17" customHeight="1" spans="1:7">
      <c r="A97" s="229" t="s">
        <v>183</v>
      </c>
      <c r="B97" s="145">
        <v>937</v>
      </c>
      <c r="C97" s="145">
        <v>980</v>
      </c>
      <c r="D97" s="145">
        <v>662</v>
      </c>
      <c r="E97" s="145">
        <v>662</v>
      </c>
      <c r="F97" s="228">
        <f t="shared" si="4"/>
        <v>-0.293489861259338</v>
      </c>
      <c r="G97" s="94">
        <f t="shared" si="5"/>
        <v>-0.324489795918367</v>
      </c>
    </row>
    <row r="98" ht="17" customHeight="1" spans="1:7">
      <c r="A98" s="229" t="s">
        <v>184</v>
      </c>
      <c r="B98" s="145"/>
      <c r="C98" s="145"/>
      <c r="D98" s="145"/>
      <c r="E98" s="145"/>
      <c r="F98" s="228" t="str">
        <f t="shared" si="4"/>
        <v/>
      </c>
      <c r="G98" s="94" t="str">
        <f t="shared" si="5"/>
        <v/>
      </c>
    </row>
    <row r="99" ht="17" customHeight="1" spans="1:7">
      <c r="A99" s="229" t="s">
        <v>185</v>
      </c>
      <c r="B99" s="145">
        <v>5094</v>
      </c>
      <c r="C99" s="145">
        <v>5120</v>
      </c>
      <c r="D99" s="145">
        <v>5019</v>
      </c>
      <c r="E99" s="145">
        <v>5019</v>
      </c>
      <c r="F99" s="228">
        <f t="shared" si="4"/>
        <v>-0.0147232037691402</v>
      </c>
      <c r="G99" s="94">
        <f t="shared" si="5"/>
        <v>-0.0197265625</v>
      </c>
    </row>
    <row r="100" ht="17" customHeight="1" spans="1:7">
      <c r="A100" s="229" t="s">
        <v>186</v>
      </c>
      <c r="B100" s="145">
        <v>363</v>
      </c>
      <c r="C100" s="145">
        <v>365</v>
      </c>
      <c r="D100" s="145">
        <v>356</v>
      </c>
      <c r="E100" s="145">
        <v>356</v>
      </c>
      <c r="F100" s="228">
        <f t="shared" si="4"/>
        <v>-0.0192837465564738</v>
      </c>
      <c r="G100" s="94">
        <f t="shared" si="5"/>
        <v>-0.0246575342465754</v>
      </c>
    </row>
    <row r="101" ht="17" customHeight="1" spans="1:7">
      <c r="A101" s="229" t="s">
        <v>187</v>
      </c>
      <c r="B101" s="145">
        <v>651</v>
      </c>
      <c r="C101" s="145">
        <v>655</v>
      </c>
      <c r="D101" s="145">
        <v>333</v>
      </c>
      <c r="E101" s="145">
        <v>333</v>
      </c>
      <c r="F101" s="228">
        <f t="shared" si="4"/>
        <v>-0.488479262672811</v>
      </c>
      <c r="G101" s="94">
        <f t="shared" si="5"/>
        <v>-0.491603053435114</v>
      </c>
    </row>
    <row r="102" ht="17" customHeight="1" spans="1:7">
      <c r="A102" s="229" t="s">
        <v>188</v>
      </c>
      <c r="B102" s="145">
        <v>100</v>
      </c>
      <c r="C102" s="145">
        <v>100</v>
      </c>
      <c r="D102" s="145">
        <v>84</v>
      </c>
      <c r="E102" s="145">
        <v>84</v>
      </c>
      <c r="F102" s="228">
        <f t="shared" si="4"/>
        <v>-0.16</v>
      </c>
      <c r="G102" s="94">
        <f t="shared" si="5"/>
        <v>-0.16</v>
      </c>
    </row>
    <row r="103" ht="17" customHeight="1" spans="1:7">
      <c r="A103" s="229" t="s">
        <v>189</v>
      </c>
      <c r="B103" s="145">
        <v>318</v>
      </c>
      <c r="C103" s="145">
        <v>320</v>
      </c>
      <c r="D103" s="145">
        <v>321</v>
      </c>
      <c r="E103" s="145">
        <v>321</v>
      </c>
      <c r="F103" s="228">
        <f t="shared" si="4"/>
        <v>0.00943396226415105</v>
      </c>
      <c r="G103" s="94">
        <f t="shared" si="5"/>
        <v>0.00312500000000004</v>
      </c>
    </row>
    <row r="104" ht="17" customHeight="1" spans="1:7">
      <c r="A104" s="229" t="s">
        <v>190</v>
      </c>
      <c r="B104" s="145">
        <v>12</v>
      </c>
      <c r="C104" s="145">
        <v>12</v>
      </c>
      <c r="D104" s="145"/>
      <c r="E104" s="145"/>
      <c r="F104" s="228">
        <f t="shared" ref="F104:F135" si="6">IF(B104&lt;&gt;0,E104/B104-1,"")</f>
        <v>-1</v>
      </c>
      <c r="G104" s="94">
        <f t="shared" ref="G104:G135" si="7">IF(C104&lt;&gt;0,E104/C104-1,"")</f>
        <v>-1</v>
      </c>
    </row>
    <row r="105" ht="17" customHeight="1" spans="1:7">
      <c r="A105" s="229" t="s">
        <v>191</v>
      </c>
      <c r="B105" s="145">
        <v>7</v>
      </c>
      <c r="C105" s="145">
        <v>10</v>
      </c>
      <c r="D105" s="145">
        <v>266</v>
      </c>
      <c r="E105" s="145">
        <v>266</v>
      </c>
      <c r="F105" s="228">
        <f t="shared" si="6"/>
        <v>37</v>
      </c>
      <c r="G105" s="94">
        <f t="shared" si="7"/>
        <v>25.6</v>
      </c>
    </row>
    <row r="106" ht="17" customHeight="1" spans="1:7">
      <c r="A106" s="197" t="s">
        <v>192</v>
      </c>
      <c r="B106" s="145">
        <f>SUM(B107:B118)</f>
        <v>2339</v>
      </c>
      <c r="C106" s="145">
        <f>SUM(C107:C118)</f>
        <v>2390</v>
      </c>
      <c r="D106" s="145">
        <f>SUM(D107:D118)</f>
        <v>3028</v>
      </c>
      <c r="E106" s="145">
        <f>SUM(E107:E118)</f>
        <v>3028</v>
      </c>
      <c r="F106" s="228">
        <f t="shared" si="6"/>
        <v>0.294570329200513</v>
      </c>
      <c r="G106" s="94">
        <f t="shared" si="7"/>
        <v>0.266945606694561</v>
      </c>
    </row>
    <row r="107" ht="17" customHeight="1" spans="1:7">
      <c r="A107" s="229" t="s">
        <v>193</v>
      </c>
      <c r="B107" s="145">
        <v>20</v>
      </c>
      <c r="C107" s="145">
        <v>20</v>
      </c>
      <c r="D107" s="145"/>
      <c r="E107" s="145"/>
      <c r="F107" s="228">
        <f t="shared" si="6"/>
        <v>-1</v>
      </c>
      <c r="G107" s="94">
        <f t="shared" si="7"/>
        <v>-1</v>
      </c>
    </row>
    <row r="108" ht="17" customHeight="1" spans="1:7">
      <c r="A108" s="229" t="s">
        <v>194</v>
      </c>
      <c r="B108" s="145"/>
      <c r="C108" s="145"/>
      <c r="D108" s="145"/>
      <c r="E108" s="145"/>
      <c r="F108" s="228" t="str">
        <f t="shared" si="6"/>
        <v/>
      </c>
      <c r="G108" s="94" t="str">
        <f t="shared" si="7"/>
        <v/>
      </c>
    </row>
    <row r="109" ht="17" customHeight="1" spans="1:7">
      <c r="A109" s="229" t="s">
        <v>195</v>
      </c>
      <c r="B109" s="145">
        <v>1142</v>
      </c>
      <c r="C109" s="145">
        <v>1160</v>
      </c>
      <c r="D109" s="145">
        <v>1558</v>
      </c>
      <c r="E109" s="145">
        <v>1558</v>
      </c>
      <c r="F109" s="228">
        <f t="shared" si="6"/>
        <v>0.364273204903678</v>
      </c>
      <c r="G109" s="94">
        <f t="shared" si="7"/>
        <v>0.343103448275862</v>
      </c>
    </row>
    <row r="110" ht="17" customHeight="1" spans="1:7">
      <c r="A110" s="229" t="s">
        <v>196</v>
      </c>
      <c r="B110" s="145">
        <v>380</v>
      </c>
      <c r="C110" s="145">
        <v>380</v>
      </c>
      <c r="D110" s="145">
        <v>1224</v>
      </c>
      <c r="E110" s="145">
        <v>1224</v>
      </c>
      <c r="F110" s="228">
        <f t="shared" si="6"/>
        <v>2.22105263157895</v>
      </c>
      <c r="G110" s="94">
        <f t="shared" si="7"/>
        <v>2.22105263157895</v>
      </c>
    </row>
    <row r="111" ht="17" customHeight="1" spans="1:7">
      <c r="A111" s="229" t="s">
        <v>197</v>
      </c>
      <c r="B111" s="145">
        <v>11</v>
      </c>
      <c r="C111" s="145">
        <v>12</v>
      </c>
      <c r="D111" s="145">
        <v>232</v>
      </c>
      <c r="E111" s="145">
        <v>232</v>
      </c>
      <c r="F111" s="228">
        <f t="shared" si="6"/>
        <v>20.0909090909091</v>
      </c>
      <c r="G111" s="94">
        <f t="shared" si="7"/>
        <v>18.3333333333333</v>
      </c>
    </row>
    <row r="112" ht="17" customHeight="1" spans="1:7">
      <c r="A112" s="229" t="s">
        <v>198</v>
      </c>
      <c r="B112" s="145">
        <v>691</v>
      </c>
      <c r="C112" s="145">
        <v>720</v>
      </c>
      <c r="D112" s="145"/>
      <c r="E112" s="145"/>
      <c r="F112" s="228">
        <f t="shared" si="6"/>
        <v>-1</v>
      </c>
      <c r="G112" s="94">
        <f t="shared" si="7"/>
        <v>-1</v>
      </c>
    </row>
    <row r="113" ht="17" customHeight="1" spans="1:7">
      <c r="A113" s="229" t="s">
        <v>199</v>
      </c>
      <c r="B113" s="145"/>
      <c r="C113" s="145"/>
      <c r="D113" s="145"/>
      <c r="E113" s="145"/>
      <c r="F113" s="228" t="str">
        <f t="shared" si="6"/>
        <v/>
      </c>
      <c r="G113" s="94" t="str">
        <f t="shared" si="7"/>
        <v/>
      </c>
    </row>
    <row r="114" ht="17" customHeight="1" spans="1:7">
      <c r="A114" s="229" t="s">
        <v>200</v>
      </c>
      <c r="B114" s="145"/>
      <c r="C114" s="145"/>
      <c r="D114" s="145"/>
      <c r="E114" s="145"/>
      <c r="F114" s="228" t="str">
        <f t="shared" si="6"/>
        <v/>
      </c>
      <c r="G114" s="94" t="str">
        <f t="shared" si="7"/>
        <v/>
      </c>
    </row>
    <row r="115" ht="17" customHeight="1" spans="1:7">
      <c r="A115" s="229" t="s">
        <v>201</v>
      </c>
      <c r="B115" s="145"/>
      <c r="C115" s="145"/>
      <c r="D115" s="145"/>
      <c r="E115" s="145"/>
      <c r="F115" s="228" t="str">
        <f t="shared" si="6"/>
        <v/>
      </c>
      <c r="G115" s="94" t="str">
        <f t="shared" si="7"/>
        <v/>
      </c>
    </row>
    <row r="116" ht="17" customHeight="1" spans="1:7">
      <c r="A116" s="229" t="s">
        <v>202</v>
      </c>
      <c r="B116" s="145"/>
      <c r="C116" s="145"/>
      <c r="D116" s="145"/>
      <c r="E116" s="145"/>
      <c r="F116" s="228" t="str">
        <f t="shared" si="6"/>
        <v/>
      </c>
      <c r="G116" s="94" t="str">
        <f t="shared" si="7"/>
        <v/>
      </c>
    </row>
    <row r="117" ht="17" customHeight="1" spans="1:7">
      <c r="A117" s="229" t="s">
        <v>203</v>
      </c>
      <c r="B117" s="145"/>
      <c r="C117" s="145"/>
      <c r="D117" s="145"/>
      <c r="E117" s="145"/>
      <c r="F117" s="228" t="str">
        <f t="shared" si="6"/>
        <v/>
      </c>
      <c r="G117" s="94" t="str">
        <f t="shared" si="7"/>
        <v/>
      </c>
    </row>
    <row r="118" ht="17" customHeight="1" spans="1:7">
      <c r="A118" s="229" t="s">
        <v>204</v>
      </c>
      <c r="B118" s="145">
        <v>95</v>
      </c>
      <c r="C118" s="145">
        <v>98</v>
      </c>
      <c r="D118" s="145">
        <v>14</v>
      </c>
      <c r="E118" s="145">
        <v>14</v>
      </c>
      <c r="F118" s="228">
        <f t="shared" si="6"/>
        <v>-0.852631578947368</v>
      </c>
      <c r="G118" s="94">
        <f t="shared" si="7"/>
        <v>-0.857142857142857</v>
      </c>
    </row>
    <row r="119" ht="17" customHeight="1" spans="1:7">
      <c r="A119" s="197" t="s">
        <v>205</v>
      </c>
      <c r="B119" s="145">
        <f>SUM(B120:B125)</f>
        <v>7338</v>
      </c>
      <c r="C119" s="145">
        <f>SUM(C120:C125)</f>
        <v>7390</v>
      </c>
      <c r="D119" s="145">
        <f>SUM(D120:D125)</f>
        <v>8106</v>
      </c>
      <c r="E119" s="145">
        <f>SUM(E120:E125)</f>
        <v>8106</v>
      </c>
      <c r="F119" s="228">
        <f t="shared" si="6"/>
        <v>0.10466067048242</v>
      </c>
      <c r="G119" s="94">
        <f t="shared" si="7"/>
        <v>0.0968876860622463</v>
      </c>
    </row>
    <row r="120" ht="17" customHeight="1" spans="1:7">
      <c r="A120" s="229" t="s">
        <v>206</v>
      </c>
      <c r="B120" s="145">
        <v>1896</v>
      </c>
      <c r="C120" s="145">
        <v>1910</v>
      </c>
      <c r="D120" s="145">
        <v>2006</v>
      </c>
      <c r="E120" s="145">
        <v>2006</v>
      </c>
      <c r="F120" s="228">
        <f t="shared" si="6"/>
        <v>0.0580168776371308</v>
      </c>
      <c r="G120" s="94">
        <f t="shared" si="7"/>
        <v>0.0502617801047121</v>
      </c>
    </row>
    <row r="121" ht="17" customHeight="1" spans="1:7">
      <c r="A121" s="229" t="s">
        <v>207</v>
      </c>
      <c r="B121" s="145">
        <v>154</v>
      </c>
      <c r="C121" s="145">
        <v>155</v>
      </c>
      <c r="D121" s="145">
        <v>90</v>
      </c>
      <c r="E121" s="145">
        <v>90</v>
      </c>
      <c r="F121" s="228">
        <f t="shared" si="6"/>
        <v>-0.415584415584416</v>
      </c>
      <c r="G121" s="94">
        <f t="shared" si="7"/>
        <v>-0.419354838709677</v>
      </c>
    </row>
    <row r="122" ht="17" customHeight="1" spans="1:7">
      <c r="A122" s="229" t="s">
        <v>208</v>
      </c>
      <c r="B122" s="145">
        <v>1784</v>
      </c>
      <c r="C122" s="145">
        <v>1790</v>
      </c>
      <c r="D122" s="145">
        <v>4510</v>
      </c>
      <c r="E122" s="145">
        <v>4510</v>
      </c>
      <c r="F122" s="228">
        <f t="shared" si="6"/>
        <v>1.5280269058296</v>
      </c>
      <c r="G122" s="94">
        <f t="shared" si="7"/>
        <v>1.5195530726257</v>
      </c>
    </row>
    <row r="123" ht="17" customHeight="1" spans="1:7">
      <c r="A123" s="229" t="s">
        <v>209</v>
      </c>
      <c r="B123" s="145">
        <v>1255</v>
      </c>
      <c r="C123" s="145">
        <v>1280</v>
      </c>
      <c r="D123" s="145">
        <v>619</v>
      </c>
      <c r="E123" s="145">
        <v>619</v>
      </c>
      <c r="F123" s="228">
        <f t="shared" si="6"/>
        <v>-0.506772908366534</v>
      </c>
      <c r="G123" s="94">
        <f t="shared" si="7"/>
        <v>-0.51640625</v>
      </c>
    </row>
    <row r="124" ht="17" customHeight="1" spans="1:7">
      <c r="A124" s="229" t="s">
        <v>210</v>
      </c>
      <c r="B124" s="145"/>
      <c r="C124" s="145"/>
      <c r="D124" s="145"/>
      <c r="E124" s="145"/>
      <c r="F124" s="228" t="str">
        <f t="shared" si="6"/>
        <v/>
      </c>
      <c r="G124" s="94" t="str">
        <f t="shared" si="7"/>
        <v/>
      </c>
    </row>
    <row r="125" ht="17" customHeight="1" spans="1:7">
      <c r="A125" s="229" t="s">
        <v>211</v>
      </c>
      <c r="B125" s="145">
        <v>2249</v>
      </c>
      <c r="C125" s="145">
        <v>2255</v>
      </c>
      <c r="D125" s="145">
        <v>881</v>
      </c>
      <c r="E125" s="145">
        <v>881</v>
      </c>
      <c r="F125" s="228">
        <f t="shared" si="6"/>
        <v>-0.608270342374389</v>
      </c>
      <c r="G125" s="94">
        <f t="shared" si="7"/>
        <v>-0.609312638580931</v>
      </c>
    </row>
    <row r="126" ht="17" customHeight="1" spans="1:7">
      <c r="A126" s="197" t="s">
        <v>212</v>
      </c>
      <c r="B126" s="145">
        <f>SUM(B127:B134)</f>
        <v>31745</v>
      </c>
      <c r="C126" s="145">
        <f>SUM(C127:C134)</f>
        <v>31910</v>
      </c>
      <c r="D126" s="145">
        <f>SUM(D127:D134)</f>
        <v>40688</v>
      </c>
      <c r="E126" s="145">
        <f>SUM(E127:E134)</f>
        <v>40687</v>
      </c>
      <c r="F126" s="228">
        <f t="shared" si="6"/>
        <v>0.281682154670027</v>
      </c>
      <c r="G126" s="94">
        <f t="shared" si="7"/>
        <v>0.275054841742401</v>
      </c>
    </row>
    <row r="127" ht="17" customHeight="1" spans="1:7">
      <c r="A127" s="229" t="s">
        <v>213</v>
      </c>
      <c r="B127" s="145">
        <v>9526</v>
      </c>
      <c r="C127" s="145">
        <v>9550</v>
      </c>
      <c r="D127" s="145">
        <v>10063</v>
      </c>
      <c r="E127" s="145">
        <v>10062</v>
      </c>
      <c r="F127" s="228">
        <f t="shared" ref="F127:F135" si="8">IF(B127&lt;&gt;0,E127/B127-1,"")</f>
        <v>0.0562670585765275</v>
      </c>
      <c r="G127" s="94">
        <f t="shared" ref="G127:G135" si="9">IF(C127&lt;&gt;0,E127/C127-1,"")</f>
        <v>0.0536125654450261</v>
      </c>
    </row>
    <row r="128" ht="17" customHeight="1" spans="1:7">
      <c r="A128" s="229" t="s">
        <v>214</v>
      </c>
      <c r="B128" s="145">
        <v>2845</v>
      </c>
      <c r="C128" s="145">
        <v>2850</v>
      </c>
      <c r="D128" s="145">
        <v>4006</v>
      </c>
      <c r="E128" s="145">
        <v>4006</v>
      </c>
      <c r="F128" s="228">
        <f t="shared" si="8"/>
        <v>0.408084358523726</v>
      </c>
      <c r="G128" s="94">
        <f t="shared" si="9"/>
        <v>0.405614035087719</v>
      </c>
    </row>
    <row r="129" ht="17" customHeight="1" spans="1:7">
      <c r="A129" s="229" t="s">
        <v>215</v>
      </c>
      <c r="B129" s="145">
        <v>3354</v>
      </c>
      <c r="C129" s="145">
        <v>3350</v>
      </c>
      <c r="D129" s="145">
        <v>9980</v>
      </c>
      <c r="E129" s="145">
        <v>9980</v>
      </c>
      <c r="F129" s="228">
        <f t="shared" si="8"/>
        <v>1.97555158020274</v>
      </c>
      <c r="G129" s="94">
        <f t="shared" si="9"/>
        <v>1.97910447761194</v>
      </c>
    </row>
    <row r="130" ht="17" customHeight="1" spans="1:7">
      <c r="A130" s="229" t="s">
        <v>216</v>
      </c>
      <c r="B130" s="145">
        <v>14954</v>
      </c>
      <c r="C130" s="145">
        <v>15100</v>
      </c>
      <c r="D130" s="145">
        <v>15131</v>
      </c>
      <c r="E130" s="145">
        <v>15131</v>
      </c>
      <c r="F130" s="228">
        <f t="shared" si="8"/>
        <v>0.0118362979804734</v>
      </c>
      <c r="G130" s="94">
        <f t="shared" si="9"/>
        <v>0.00205298013245026</v>
      </c>
    </row>
    <row r="131" ht="17" customHeight="1" spans="1:7">
      <c r="A131" s="229" t="s">
        <v>217</v>
      </c>
      <c r="B131" s="145"/>
      <c r="C131" s="145"/>
      <c r="D131" s="145"/>
      <c r="E131" s="145"/>
      <c r="F131" s="228" t="str">
        <f t="shared" si="8"/>
        <v/>
      </c>
      <c r="G131" s="94" t="str">
        <f t="shared" si="9"/>
        <v/>
      </c>
    </row>
    <row r="132" ht="17" customHeight="1" spans="1:7">
      <c r="A132" s="229" t="s">
        <v>218</v>
      </c>
      <c r="B132" s="145">
        <v>9</v>
      </c>
      <c r="C132" s="145">
        <v>10</v>
      </c>
      <c r="D132" s="145">
        <v>593</v>
      </c>
      <c r="E132" s="145">
        <v>593</v>
      </c>
      <c r="F132" s="228">
        <f t="shared" si="8"/>
        <v>64.8888888888889</v>
      </c>
      <c r="G132" s="94">
        <f t="shared" si="9"/>
        <v>58.3</v>
      </c>
    </row>
    <row r="133" ht="17" customHeight="1" spans="1:7">
      <c r="A133" s="229" t="s">
        <v>219</v>
      </c>
      <c r="B133" s="145">
        <v>1032</v>
      </c>
      <c r="C133" s="145">
        <v>1020</v>
      </c>
      <c r="D133" s="145">
        <v>913</v>
      </c>
      <c r="E133" s="145">
        <v>913</v>
      </c>
      <c r="F133" s="228">
        <f t="shared" si="8"/>
        <v>-0.11531007751938</v>
      </c>
      <c r="G133" s="94">
        <f t="shared" si="9"/>
        <v>-0.104901960784314</v>
      </c>
    </row>
    <row r="134" ht="17" customHeight="1" spans="1:7">
      <c r="A134" s="229" t="s">
        <v>220</v>
      </c>
      <c r="B134" s="145">
        <v>25</v>
      </c>
      <c r="C134" s="145">
        <v>30</v>
      </c>
      <c r="D134" s="145">
        <v>2</v>
      </c>
      <c r="E134" s="145">
        <v>2</v>
      </c>
      <c r="F134" s="228">
        <f t="shared" si="8"/>
        <v>-0.92</v>
      </c>
      <c r="G134" s="94">
        <f t="shared" si="9"/>
        <v>-0.933333333333333</v>
      </c>
    </row>
    <row r="135" ht="17" customHeight="1" spans="1:7">
      <c r="A135" s="197" t="s">
        <v>221</v>
      </c>
      <c r="B135" s="145">
        <f>SUM(B136:B139)</f>
        <v>7623</v>
      </c>
      <c r="C135" s="145">
        <f>SUM(C136:C139)</f>
        <v>6748</v>
      </c>
      <c r="D135" s="145">
        <f>SUM(D136:D139)</f>
        <v>7213</v>
      </c>
      <c r="E135" s="145">
        <f>SUM(E136:E139)</f>
        <v>7213</v>
      </c>
      <c r="F135" s="228">
        <f t="shared" si="8"/>
        <v>-0.0537845992391447</v>
      </c>
      <c r="G135" s="94">
        <f t="shared" si="9"/>
        <v>0.0689093064611737</v>
      </c>
    </row>
    <row r="136" ht="17" customHeight="1" spans="1:7">
      <c r="A136" s="229" t="s">
        <v>222</v>
      </c>
      <c r="B136" s="145">
        <v>3695</v>
      </c>
      <c r="C136" s="145">
        <v>3200</v>
      </c>
      <c r="D136" s="145">
        <v>7019</v>
      </c>
      <c r="E136" s="145">
        <v>7019</v>
      </c>
      <c r="F136" s="228">
        <f t="shared" ref="F136:F167" si="10">IF(B136&lt;&gt;0,E136/B136-1,"")</f>
        <v>0.899594046008119</v>
      </c>
      <c r="G136" s="94">
        <f t="shared" ref="G136:G167" si="11">IF(C136&lt;&gt;0,E136/C136-1,"")</f>
        <v>1.1934375</v>
      </c>
    </row>
    <row r="137" ht="17" customHeight="1" spans="1:7">
      <c r="A137" s="229" t="s">
        <v>223</v>
      </c>
      <c r="B137" s="145"/>
      <c r="C137" s="145"/>
      <c r="D137" s="145"/>
      <c r="E137" s="145"/>
      <c r="F137" s="228" t="str">
        <f t="shared" si="10"/>
        <v/>
      </c>
      <c r="G137" s="94" t="str">
        <f t="shared" si="11"/>
        <v/>
      </c>
    </row>
    <row r="138" ht="17" customHeight="1" spans="1:7">
      <c r="A138" s="232" t="s">
        <v>224</v>
      </c>
      <c r="B138" s="173">
        <v>3640</v>
      </c>
      <c r="C138" s="173">
        <v>3258</v>
      </c>
      <c r="D138" s="173"/>
      <c r="E138" s="173"/>
      <c r="F138" s="228">
        <f t="shared" si="10"/>
        <v>-1</v>
      </c>
      <c r="G138" s="94">
        <f t="shared" si="11"/>
        <v>-1</v>
      </c>
    </row>
    <row r="139" ht="17" customHeight="1" spans="1:7">
      <c r="A139" s="229" t="s">
        <v>225</v>
      </c>
      <c r="B139" s="145">
        <v>288</v>
      </c>
      <c r="C139" s="145">
        <v>290</v>
      </c>
      <c r="D139" s="145">
        <v>194</v>
      </c>
      <c r="E139" s="145">
        <v>194</v>
      </c>
      <c r="F139" s="228">
        <f t="shared" si="10"/>
        <v>-0.326388888888889</v>
      </c>
      <c r="G139" s="94">
        <f t="shared" si="11"/>
        <v>-0.331034482758621</v>
      </c>
    </row>
    <row r="140" ht="17" customHeight="1" spans="1:7">
      <c r="A140" s="197" t="s">
        <v>226</v>
      </c>
      <c r="B140" s="145">
        <f>SUM(B141:B149)</f>
        <v>405</v>
      </c>
      <c r="C140" s="145">
        <f>SUM(C141:C149)</f>
        <v>380</v>
      </c>
      <c r="D140" s="145">
        <f>SUM(D141:D149)</f>
        <v>333</v>
      </c>
      <c r="E140" s="145">
        <f>SUM(E141:E149)</f>
        <v>333</v>
      </c>
      <c r="F140" s="228">
        <f t="shared" si="10"/>
        <v>-0.177777777777778</v>
      </c>
      <c r="G140" s="94">
        <f t="shared" si="11"/>
        <v>-0.123684210526316</v>
      </c>
    </row>
    <row r="141" ht="17" customHeight="1" spans="1:7">
      <c r="A141" s="229" t="s">
        <v>227</v>
      </c>
      <c r="B141" s="145"/>
      <c r="C141" s="145"/>
      <c r="D141" s="145"/>
      <c r="E141" s="145"/>
      <c r="F141" s="228" t="str">
        <f t="shared" si="10"/>
        <v/>
      </c>
      <c r="G141" s="94" t="str">
        <f t="shared" si="11"/>
        <v/>
      </c>
    </row>
    <row r="142" ht="17" customHeight="1" spans="1:7">
      <c r="A142" s="229" t="s">
        <v>228</v>
      </c>
      <c r="B142" s="145"/>
      <c r="C142" s="145"/>
      <c r="D142" s="145"/>
      <c r="E142" s="145"/>
      <c r="F142" s="228" t="str">
        <f t="shared" si="10"/>
        <v/>
      </c>
      <c r="G142" s="94" t="str">
        <f t="shared" si="11"/>
        <v/>
      </c>
    </row>
    <row r="143" ht="17" customHeight="1" spans="1:7">
      <c r="A143" s="229" t="s">
        <v>229</v>
      </c>
      <c r="B143" s="145"/>
      <c r="C143" s="145"/>
      <c r="D143" s="145"/>
      <c r="E143" s="145"/>
      <c r="F143" s="228" t="str">
        <f t="shared" si="10"/>
        <v/>
      </c>
      <c r="G143" s="94" t="str">
        <f t="shared" si="11"/>
        <v/>
      </c>
    </row>
    <row r="144" ht="17" customHeight="1" spans="1:7">
      <c r="A144" s="229" t="s">
        <v>230</v>
      </c>
      <c r="B144" s="145"/>
      <c r="C144" s="145"/>
      <c r="D144" s="145"/>
      <c r="E144" s="145"/>
      <c r="F144" s="228" t="str">
        <f t="shared" si="10"/>
        <v/>
      </c>
      <c r="G144" s="94" t="str">
        <f t="shared" si="11"/>
        <v/>
      </c>
    </row>
    <row r="145" ht="17" customHeight="1" spans="1:7">
      <c r="A145" s="229" t="s">
        <v>231</v>
      </c>
      <c r="B145" s="145">
        <v>117</v>
      </c>
      <c r="C145" s="145">
        <v>120</v>
      </c>
      <c r="D145" s="145">
        <v>333</v>
      </c>
      <c r="E145" s="145">
        <v>333</v>
      </c>
      <c r="F145" s="228">
        <f t="shared" si="10"/>
        <v>1.84615384615385</v>
      </c>
      <c r="G145" s="94">
        <f t="shared" si="11"/>
        <v>1.775</v>
      </c>
    </row>
    <row r="146" ht="17" customHeight="1" spans="1:7">
      <c r="A146" s="229" t="s">
        <v>232</v>
      </c>
      <c r="B146" s="145"/>
      <c r="C146" s="145"/>
      <c r="D146" s="145"/>
      <c r="E146" s="145"/>
      <c r="F146" s="228" t="str">
        <f t="shared" si="10"/>
        <v/>
      </c>
      <c r="G146" s="94" t="str">
        <f t="shared" si="11"/>
        <v/>
      </c>
    </row>
    <row r="147" ht="17" customHeight="1" spans="1:7">
      <c r="A147" s="229" t="s">
        <v>233</v>
      </c>
      <c r="B147" s="145"/>
      <c r="C147" s="145"/>
      <c r="D147" s="145"/>
      <c r="E147" s="145"/>
      <c r="F147" s="228" t="str">
        <f t="shared" si="10"/>
        <v/>
      </c>
      <c r="G147" s="94" t="str">
        <f t="shared" si="11"/>
        <v/>
      </c>
    </row>
    <row r="148" ht="17" customHeight="1" spans="1:7">
      <c r="A148" s="229" t="s">
        <v>234</v>
      </c>
      <c r="B148" s="145">
        <v>288</v>
      </c>
      <c r="C148" s="145">
        <v>260</v>
      </c>
      <c r="D148" s="145"/>
      <c r="E148" s="145"/>
      <c r="F148" s="228">
        <f t="shared" si="10"/>
        <v>-1</v>
      </c>
      <c r="G148" s="94">
        <f t="shared" si="11"/>
        <v>-1</v>
      </c>
    </row>
    <row r="149" ht="17" customHeight="1" spans="1:7">
      <c r="A149" s="229" t="s">
        <v>235</v>
      </c>
      <c r="B149" s="145"/>
      <c r="C149" s="145"/>
      <c r="D149" s="145"/>
      <c r="E149" s="145"/>
      <c r="F149" s="228" t="str">
        <f t="shared" si="10"/>
        <v/>
      </c>
      <c r="G149" s="94" t="str">
        <f t="shared" si="11"/>
        <v/>
      </c>
    </row>
    <row r="150" ht="17" customHeight="1" spans="1:7">
      <c r="A150" s="197" t="s">
        <v>236</v>
      </c>
      <c r="B150" s="145">
        <f>SUM(B151:B154)</f>
        <v>208</v>
      </c>
      <c r="C150" s="145">
        <f>SUM(C151:C154)</f>
        <v>200</v>
      </c>
      <c r="D150" s="145">
        <f>SUM(D151:D154)</f>
        <v>341</v>
      </c>
      <c r="E150" s="145">
        <f>SUM(E151:E154)</f>
        <v>342</v>
      </c>
      <c r="F150" s="228">
        <f t="shared" si="10"/>
        <v>0.644230769230769</v>
      </c>
      <c r="G150" s="94">
        <f t="shared" si="11"/>
        <v>0.71</v>
      </c>
    </row>
    <row r="151" ht="17" customHeight="1" spans="1:7">
      <c r="A151" s="229" t="s">
        <v>237</v>
      </c>
      <c r="B151" s="145">
        <v>195</v>
      </c>
      <c r="C151" s="145">
        <v>190</v>
      </c>
      <c r="D151" s="145">
        <v>341</v>
      </c>
      <c r="E151" s="145">
        <v>342</v>
      </c>
      <c r="F151" s="228">
        <f t="shared" si="10"/>
        <v>0.753846153846154</v>
      </c>
      <c r="G151" s="94">
        <f t="shared" si="11"/>
        <v>0.8</v>
      </c>
    </row>
    <row r="152" ht="17" customHeight="1" spans="1:7">
      <c r="A152" s="229" t="s">
        <v>238</v>
      </c>
      <c r="B152" s="145"/>
      <c r="C152" s="145"/>
      <c r="D152" s="145"/>
      <c r="E152" s="145"/>
      <c r="F152" s="228" t="str">
        <f t="shared" si="10"/>
        <v/>
      </c>
      <c r="G152" s="94" t="str">
        <f t="shared" si="11"/>
        <v/>
      </c>
    </row>
    <row r="153" ht="17" customHeight="1" spans="1:7">
      <c r="A153" s="229" t="s">
        <v>239</v>
      </c>
      <c r="B153" s="145">
        <v>13</v>
      </c>
      <c r="C153" s="145">
        <v>10</v>
      </c>
      <c r="D153" s="145"/>
      <c r="E153" s="145"/>
      <c r="F153" s="228">
        <f t="shared" si="10"/>
        <v>-1</v>
      </c>
      <c r="G153" s="94">
        <f t="shared" si="11"/>
        <v>-1</v>
      </c>
    </row>
    <row r="154" ht="17" customHeight="1" spans="1:7">
      <c r="A154" s="229" t="s">
        <v>240</v>
      </c>
      <c r="B154" s="145"/>
      <c r="C154" s="145"/>
      <c r="D154" s="145"/>
      <c r="E154" s="145"/>
      <c r="F154" s="228" t="str">
        <f t="shared" si="10"/>
        <v/>
      </c>
      <c r="G154" s="94" t="str">
        <f t="shared" si="11"/>
        <v/>
      </c>
    </row>
    <row r="155" ht="17" customHeight="1" spans="1:7">
      <c r="A155" s="197" t="s">
        <v>241</v>
      </c>
      <c r="B155" s="145">
        <f>SUM(B156:B159)</f>
        <v>0</v>
      </c>
      <c r="C155" s="145">
        <f>SUM(C156:C159)</f>
        <v>0</v>
      </c>
      <c r="D155" s="145">
        <f>SUM(D156:D159)</f>
        <v>11</v>
      </c>
      <c r="E155" s="145">
        <f>SUM(E156:E159)</f>
        <v>11</v>
      </c>
      <c r="F155" s="228" t="str">
        <f t="shared" si="10"/>
        <v/>
      </c>
      <c r="G155" s="94" t="str">
        <f t="shared" si="11"/>
        <v/>
      </c>
    </row>
    <row r="156" ht="17" customHeight="1" spans="1:7">
      <c r="A156" s="233" t="s">
        <v>242</v>
      </c>
      <c r="B156" s="145"/>
      <c r="C156" s="145"/>
      <c r="D156" s="145"/>
      <c r="E156" s="145"/>
      <c r="F156" s="228" t="str">
        <f t="shared" si="10"/>
        <v/>
      </c>
      <c r="G156" s="94" t="str">
        <f t="shared" si="11"/>
        <v/>
      </c>
    </row>
    <row r="157" ht="17" customHeight="1" spans="1:7">
      <c r="A157" s="234" t="s">
        <v>243</v>
      </c>
      <c r="B157" s="173"/>
      <c r="C157" s="173"/>
      <c r="D157" s="173"/>
      <c r="E157" s="173"/>
      <c r="F157" s="228" t="str">
        <f t="shared" si="10"/>
        <v/>
      </c>
      <c r="G157" s="94" t="str">
        <f t="shared" si="11"/>
        <v/>
      </c>
    </row>
    <row r="158" ht="17" customHeight="1" spans="1:7">
      <c r="A158" s="229" t="s">
        <v>244</v>
      </c>
      <c r="B158" s="145"/>
      <c r="C158" s="145"/>
      <c r="D158" s="145">
        <v>11</v>
      </c>
      <c r="E158" s="145">
        <v>11</v>
      </c>
      <c r="F158" s="228" t="str">
        <f t="shared" si="10"/>
        <v/>
      </c>
      <c r="G158" s="94" t="str">
        <f t="shared" si="11"/>
        <v/>
      </c>
    </row>
    <row r="159" ht="17" customHeight="1" spans="1:7">
      <c r="A159" s="229" t="s">
        <v>245</v>
      </c>
      <c r="B159" s="145"/>
      <c r="C159" s="145"/>
      <c r="D159" s="145"/>
      <c r="E159" s="145"/>
      <c r="F159" s="228" t="str">
        <f t="shared" si="10"/>
        <v/>
      </c>
      <c r="G159" s="94" t="str">
        <f t="shared" si="11"/>
        <v/>
      </c>
    </row>
    <row r="160" ht="17" customHeight="1" spans="1:7">
      <c r="A160" s="197" t="s">
        <v>246</v>
      </c>
      <c r="B160" s="145"/>
      <c r="C160" s="145"/>
      <c r="D160" s="145"/>
      <c r="E160" s="145"/>
      <c r="F160" s="228" t="str">
        <f t="shared" si="10"/>
        <v/>
      </c>
      <c r="G160" s="94" t="str">
        <f t="shared" si="11"/>
        <v/>
      </c>
    </row>
    <row r="161" ht="17" customHeight="1" spans="1:7">
      <c r="A161" s="197" t="s">
        <v>247</v>
      </c>
      <c r="B161" s="145"/>
      <c r="C161" s="145"/>
      <c r="D161" s="145"/>
      <c r="E161" s="145"/>
      <c r="F161" s="228" t="str">
        <f t="shared" si="10"/>
        <v/>
      </c>
      <c r="G161" s="94" t="str">
        <f t="shared" si="11"/>
        <v/>
      </c>
    </row>
    <row r="162" ht="17" customHeight="1" spans="1:7">
      <c r="A162" s="235" t="s">
        <v>248</v>
      </c>
      <c r="B162" s="236">
        <f>SUM(B163:B167)</f>
        <v>3385</v>
      </c>
      <c r="C162" s="236">
        <f>SUM(C163:C167)</f>
        <v>3402</v>
      </c>
      <c r="D162" s="236">
        <f>SUM(D163:D167)</f>
        <v>5756</v>
      </c>
      <c r="E162" s="236">
        <f>SUM(E163:E167)</f>
        <v>5756</v>
      </c>
      <c r="F162" s="228">
        <f t="shared" si="10"/>
        <v>0.700443131462334</v>
      </c>
      <c r="G162" s="94">
        <f t="shared" si="11"/>
        <v>0.691945914168136</v>
      </c>
    </row>
    <row r="163" ht="17" customHeight="1" spans="1:7">
      <c r="A163" s="229" t="s">
        <v>249</v>
      </c>
      <c r="B163" s="145">
        <v>3246</v>
      </c>
      <c r="C163" s="145">
        <v>3262</v>
      </c>
      <c r="D163" s="145">
        <v>5668</v>
      </c>
      <c r="E163" s="145">
        <v>5668</v>
      </c>
      <c r="F163" s="228">
        <f t="shared" si="10"/>
        <v>0.746149106592729</v>
      </c>
      <c r="G163" s="94">
        <f t="shared" si="11"/>
        <v>0.737584304107909</v>
      </c>
    </row>
    <row r="164" ht="17" customHeight="1" spans="1:7">
      <c r="A164" s="229" t="s">
        <v>250</v>
      </c>
      <c r="B164" s="145"/>
      <c r="C164" s="145"/>
      <c r="D164" s="145"/>
      <c r="E164" s="145"/>
      <c r="F164" s="228" t="str">
        <f t="shared" si="10"/>
        <v/>
      </c>
      <c r="G164" s="94" t="str">
        <f t="shared" si="11"/>
        <v/>
      </c>
    </row>
    <row r="165" ht="17" customHeight="1" spans="1:7">
      <c r="A165" s="229" t="s">
        <v>251</v>
      </c>
      <c r="B165" s="145"/>
      <c r="C165" s="145"/>
      <c r="D165" s="145"/>
      <c r="E165" s="145"/>
      <c r="F165" s="228" t="str">
        <f t="shared" si="10"/>
        <v/>
      </c>
      <c r="G165" s="94" t="str">
        <f t="shared" si="11"/>
        <v/>
      </c>
    </row>
    <row r="166" ht="17" customHeight="1" spans="1:7">
      <c r="A166" s="229" t="s">
        <v>252</v>
      </c>
      <c r="B166" s="145">
        <v>99</v>
      </c>
      <c r="C166" s="145">
        <v>100</v>
      </c>
      <c r="D166" s="145">
        <v>60</v>
      </c>
      <c r="E166" s="145">
        <v>60</v>
      </c>
      <c r="F166" s="228">
        <f t="shared" si="10"/>
        <v>-0.393939393939394</v>
      </c>
      <c r="G166" s="94">
        <f t="shared" si="11"/>
        <v>-0.4</v>
      </c>
    </row>
    <row r="167" ht="17.25" customHeight="1" spans="1:7">
      <c r="A167" s="232" t="s">
        <v>253</v>
      </c>
      <c r="B167" s="173">
        <v>40</v>
      </c>
      <c r="C167" s="173">
        <v>40</v>
      </c>
      <c r="D167" s="173">
        <v>28</v>
      </c>
      <c r="E167" s="173">
        <v>28</v>
      </c>
      <c r="F167" s="228">
        <f t="shared" si="10"/>
        <v>-0.3</v>
      </c>
      <c r="G167" s="94">
        <f t="shared" si="11"/>
        <v>-0.3</v>
      </c>
    </row>
    <row r="168" ht="17.25" customHeight="1" spans="1:7">
      <c r="A168" s="235" t="s">
        <v>254</v>
      </c>
      <c r="B168" s="145">
        <f>SUM(B169:B171)</f>
        <v>6746</v>
      </c>
      <c r="C168" s="145">
        <f>SUM(C169:C171)</f>
        <v>4380</v>
      </c>
      <c r="D168" s="145">
        <f>SUM(D169:D171)</f>
        <v>5425</v>
      </c>
      <c r="E168" s="145">
        <f>SUM(E169:E171)</f>
        <v>5425</v>
      </c>
      <c r="F168" s="228">
        <f t="shared" ref="F168:F199" si="12">IF(B168&lt;&gt;0,E168/B168-1,"")</f>
        <v>-0.195819745034094</v>
      </c>
      <c r="G168" s="94">
        <f t="shared" ref="G168:G199" si="13">IF(C168&lt;&gt;0,E168/C168-1,"")</f>
        <v>0.238584474885845</v>
      </c>
    </row>
    <row r="169" ht="17.25" customHeight="1" spans="1:7">
      <c r="A169" s="229" t="s">
        <v>255</v>
      </c>
      <c r="B169" s="145">
        <v>1710</v>
      </c>
      <c r="C169" s="145">
        <v>68</v>
      </c>
      <c r="D169" s="145">
        <v>364</v>
      </c>
      <c r="E169" s="145">
        <v>364</v>
      </c>
      <c r="F169" s="228">
        <f t="shared" si="12"/>
        <v>-0.787134502923977</v>
      </c>
      <c r="G169" s="94">
        <f t="shared" si="13"/>
        <v>4.35294117647059</v>
      </c>
    </row>
    <row r="170" ht="17.25" customHeight="1" spans="1:7">
      <c r="A170" s="229" t="s">
        <v>256</v>
      </c>
      <c r="B170" s="145">
        <v>5036</v>
      </c>
      <c r="C170" s="145">
        <v>4312</v>
      </c>
      <c r="D170" s="145">
        <v>5061</v>
      </c>
      <c r="E170" s="145">
        <v>5061</v>
      </c>
      <c r="F170" s="228">
        <f t="shared" si="12"/>
        <v>0.00496425734710093</v>
      </c>
      <c r="G170" s="94">
        <f t="shared" si="13"/>
        <v>0.173701298701299</v>
      </c>
    </row>
    <row r="171" ht="17.25" customHeight="1" spans="1:7">
      <c r="A171" s="229" t="s">
        <v>257</v>
      </c>
      <c r="B171" s="145"/>
      <c r="C171" s="145"/>
      <c r="D171" s="145"/>
      <c r="E171" s="145"/>
      <c r="F171" s="228" t="str">
        <f t="shared" si="12"/>
        <v/>
      </c>
      <c r="G171" s="94" t="str">
        <f t="shared" si="13"/>
        <v/>
      </c>
    </row>
    <row r="172" ht="17.25" customHeight="1" spans="1:7">
      <c r="A172" s="229" t="s">
        <v>258</v>
      </c>
      <c r="B172" s="145">
        <f>SUM(B173:B177)</f>
        <v>312</v>
      </c>
      <c r="C172" s="145">
        <f>SUM(C173:C177)</f>
        <v>310</v>
      </c>
      <c r="D172" s="145">
        <f>SUM(D173:D177)</f>
        <v>155</v>
      </c>
      <c r="E172" s="145">
        <f>SUM(E173:E177)</f>
        <v>155</v>
      </c>
      <c r="F172" s="228">
        <f t="shared" si="12"/>
        <v>-0.503205128205128</v>
      </c>
      <c r="G172" s="94">
        <f t="shared" si="13"/>
        <v>-0.5</v>
      </c>
    </row>
    <row r="173" ht="17.25" customHeight="1" spans="1:7">
      <c r="A173" s="229" t="s">
        <v>259</v>
      </c>
      <c r="B173" s="145">
        <v>219</v>
      </c>
      <c r="C173" s="145">
        <v>220</v>
      </c>
      <c r="D173" s="145">
        <v>62</v>
      </c>
      <c r="E173" s="145">
        <v>62</v>
      </c>
      <c r="F173" s="228">
        <f t="shared" si="12"/>
        <v>-0.71689497716895</v>
      </c>
      <c r="G173" s="94">
        <f t="shared" si="13"/>
        <v>-0.718181818181818</v>
      </c>
    </row>
    <row r="174" ht="17.25" customHeight="1" spans="1:7">
      <c r="A174" s="229" t="s">
        <v>260</v>
      </c>
      <c r="B174" s="145"/>
      <c r="C174" s="145"/>
      <c r="D174" s="145"/>
      <c r="E174" s="145"/>
      <c r="F174" s="228" t="str">
        <f t="shared" si="12"/>
        <v/>
      </c>
      <c r="G174" s="94" t="str">
        <f t="shared" si="13"/>
        <v/>
      </c>
    </row>
    <row r="175" ht="17.25" customHeight="1" spans="1:7">
      <c r="A175" s="229" t="s">
        <v>261</v>
      </c>
      <c r="B175" s="145"/>
      <c r="C175" s="145"/>
      <c r="D175" s="145"/>
      <c r="E175" s="145"/>
      <c r="F175" s="228" t="str">
        <f t="shared" si="12"/>
        <v/>
      </c>
      <c r="G175" s="94" t="str">
        <f t="shared" si="13"/>
        <v/>
      </c>
    </row>
    <row r="176" ht="17.25" customHeight="1" spans="1:7">
      <c r="A176" s="229" t="s">
        <v>262</v>
      </c>
      <c r="B176" s="145">
        <v>93</v>
      </c>
      <c r="C176" s="145">
        <v>90</v>
      </c>
      <c r="D176" s="145">
        <v>93</v>
      </c>
      <c r="E176" s="145">
        <v>93</v>
      </c>
      <c r="F176" s="228">
        <f t="shared" si="12"/>
        <v>0</v>
      </c>
      <c r="G176" s="94">
        <f t="shared" si="13"/>
        <v>0.0333333333333334</v>
      </c>
    </row>
    <row r="177" ht="17.25" customHeight="1" spans="1:7">
      <c r="A177" s="229" t="s">
        <v>263</v>
      </c>
      <c r="B177" s="145"/>
      <c r="C177" s="145"/>
      <c r="D177" s="145"/>
      <c r="E177" s="145"/>
      <c r="F177" s="228" t="str">
        <f t="shared" si="12"/>
        <v/>
      </c>
      <c r="G177" s="94" t="str">
        <f t="shared" si="13"/>
        <v/>
      </c>
    </row>
    <row r="178" ht="17.25" customHeight="1" spans="1:7">
      <c r="A178" s="229" t="s">
        <v>264</v>
      </c>
      <c r="B178" s="145">
        <f>SUM(B179:B184)</f>
        <v>2263</v>
      </c>
      <c r="C178" s="145">
        <f>SUM(C179:C184)</f>
        <v>1330</v>
      </c>
      <c r="D178" s="145">
        <f>SUM(D179:D184)</f>
        <v>1790</v>
      </c>
      <c r="E178" s="145">
        <f>SUM(E179:E184)</f>
        <v>1790</v>
      </c>
      <c r="F178" s="228">
        <f t="shared" si="12"/>
        <v>-0.209014582412727</v>
      </c>
      <c r="G178" s="94">
        <f t="shared" si="13"/>
        <v>0.345864661654135</v>
      </c>
    </row>
    <row r="179" ht="17.25" customHeight="1" spans="1:7">
      <c r="A179" s="229" t="s">
        <v>265</v>
      </c>
      <c r="B179" s="145">
        <v>434</v>
      </c>
      <c r="C179" s="145">
        <v>440</v>
      </c>
      <c r="D179" s="145">
        <v>789</v>
      </c>
      <c r="E179" s="145">
        <v>789</v>
      </c>
      <c r="F179" s="228">
        <f t="shared" si="12"/>
        <v>0.817972350230415</v>
      </c>
      <c r="G179" s="94">
        <f t="shared" si="13"/>
        <v>0.793181818181818</v>
      </c>
    </row>
    <row r="180" ht="17.25" customHeight="1" spans="1:7">
      <c r="A180" s="229" t="s">
        <v>266</v>
      </c>
      <c r="B180" s="145">
        <v>1243</v>
      </c>
      <c r="C180" s="145">
        <v>360</v>
      </c>
      <c r="D180" s="145">
        <v>573</v>
      </c>
      <c r="E180" s="145">
        <v>573</v>
      </c>
      <c r="F180" s="228">
        <f t="shared" si="12"/>
        <v>-0.539018503620273</v>
      </c>
      <c r="G180" s="94">
        <f t="shared" si="13"/>
        <v>0.591666666666667</v>
      </c>
    </row>
    <row r="181" ht="17.25" customHeight="1" spans="1:7">
      <c r="A181" s="229" t="s">
        <v>267</v>
      </c>
      <c r="B181" s="145">
        <v>104</v>
      </c>
      <c r="C181" s="145">
        <v>105</v>
      </c>
      <c r="D181" s="145">
        <v>107</v>
      </c>
      <c r="E181" s="145">
        <v>107</v>
      </c>
      <c r="F181" s="228">
        <f t="shared" si="12"/>
        <v>0.0288461538461537</v>
      </c>
      <c r="G181" s="94">
        <f t="shared" si="13"/>
        <v>0.019047619047619</v>
      </c>
    </row>
    <row r="182" ht="17.25" customHeight="1" spans="1:7">
      <c r="A182" s="229" t="s">
        <v>268</v>
      </c>
      <c r="B182" s="145">
        <v>161</v>
      </c>
      <c r="C182" s="145">
        <v>160</v>
      </c>
      <c r="D182" s="145">
        <v>36</v>
      </c>
      <c r="E182" s="145">
        <v>36</v>
      </c>
      <c r="F182" s="228">
        <f t="shared" si="12"/>
        <v>-0.77639751552795</v>
      </c>
      <c r="G182" s="94">
        <f t="shared" si="13"/>
        <v>-0.775</v>
      </c>
    </row>
    <row r="183" ht="17.25" customHeight="1" spans="1:7">
      <c r="A183" s="229" t="s">
        <v>269</v>
      </c>
      <c r="B183" s="145">
        <v>317</v>
      </c>
      <c r="C183" s="145">
        <v>260</v>
      </c>
      <c r="D183" s="145">
        <v>285</v>
      </c>
      <c r="E183" s="145">
        <v>285</v>
      </c>
      <c r="F183" s="228">
        <f t="shared" si="12"/>
        <v>-0.100946372239748</v>
      </c>
      <c r="G183" s="94">
        <f t="shared" si="13"/>
        <v>0.0961538461538463</v>
      </c>
    </row>
    <row r="184" ht="17.25" customHeight="1" spans="1:7">
      <c r="A184" s="229" t="s">
        <v>270</v>
      </c>
      <c r="B184" s="145">
        <v>4</v>
      </c>
      <c r="C184" s="145">
        <v>5</v>
      </c>
      <c r="D184" s="145"/>
      <c r="E184" s="145"/>
      <c r="F184" s="228">
        <f t="shared" si="12"/>
        <v>-1</v>
      </c>
      <c r="G184" s="94">
        <f t="shared" si="13"/>
        <v>-1</v>
      </c>
    </row>
    <row r="185" ht="17.25" customHeight="1" spans="1:7">
      <c r="A185" s="229" t="s">
        <v>271</v>
      </c>
      <c r="B185" s="145"/>
      <c r="C185" s="145">
        <v>2000</v>
      </c>
      <c r="D185" s="145"/>
      <c r="E185" s="145"/>
      <c r="F185" s="228" t="str">
        <f t="shared" si="12"/>
        <v/>
      </c>
      <c r="G185" s="94">
        <f t="shared" si="13"/>
        <v>-1</v>
      </c>
    </row>
    <row r="186" ht="17.25" customHeight="1" spans="1:7">
      <c r="A186" s="229" t="s">
        <v>272</v>
      </c>
      <c r="B186" s="145"/>
      <c r="C186" s="145"/>
      <c r="D186" s="145"/>
      <c r="E186" s="145"/>
      <c r="F186" s="228" t="str">
        <f t="shared" si="12"/>
        <v/>
      </c>
      <c r="G186" s="94" t="str">
        <f t="shared" si="13"/>
        <v/>
      </c>
    </row>
    <row r="187" ht="17.25" customHeight="1" spans="1:7">
      <c r="A187" s="229" t="s">
        <v>273</v>
      </c>
      <c r="B187" s="145"/>
      <c r="C187" s="145"/>
      <c r="D187" s="145"/>
      <c r="E187" s="145"/>
      <c r="F187" s="228" t="str">
        <f t="shared" si="12"/>
        <v/>
      </c>
      <c r="G187" s="94" t="str">
        <f t="shared" si="13"/>
        <v/>
      </c>
    </row>
    <row r="188" ht="17.25" customHeight="1" spans="1:7">
      <c r="A188" s="218" t="s">
        <v>274</v>
      </c>
      <c r="B188" s="174">
        <v>2029</v>
      </c>
      <c r="C188" s="174">
        <v>3354</v>
      </c>
      <c r="D188" s="174">
        <v>3360</v>
      </c>
      <c r="E188" s="174">
        <v>3359</v>
      </c>
      <c r="F188" s="228">
        <f t="shared" si="12"/>
        <v>0.655495317890586</v>
      </c>
      <c r="G188" s="94">
        <f t="shared" si="13"/>
        <v>0.00149075730471071</v>
      </c>
    </row>
    <row r="189" ht="17.25" customHeight="1" spans="1:7">
      <c r="A189" s="218" t="s">
        <v>275</v>
      </c>
      <c r="B189" s="174">
        <v>63</v>
      </c>
      <c r="C189" s="174">
        <v>1</v>
      </c>
      <c r="D189" s="174">
        <v>7</v>
      </c>
      <c r="E189" s="174">
        <v>7</v>
      </c>
      <c r="F189" s="228">
        <f t="shared" si="12"/>
        <v>-0.888888888888889</v>
      </c>
      <c r="G189" s="94">
        <f t="shared" si="13"/>
        <v>6</v>
      </c>
    </row>
    <row r="190" ht="17.25" customHeight="1" spans="1:7">
      <c r="A190" s="153" t="s">
        <v>276</v>
      </c>
      <c r="B190" s="119">
        <f>SUM(B5,B34,B35,B42,B51,B62,B69,B90,B106,B119,B126,B135,B140,B150,B155,B160,B161,B162,B168,B172,B178,B185,B186,B187,B188,B189)</f>
        <v>178276</v>
      </c>
      <c r="C190" s="119">
        <f>SUM(C5,C34,C35,C42,C51,C62,C69,C90,C106,C119,C126,C135,C140,C150,C155,C160,C161,C162,C168,C172,C178,C185,C186,C187,C188,C189)</f>
        <v>178280</v>
      </c>
      <c r="D190" s="119">
        <f>SUM(D5,D34,D35,D42,D51,D62,D69,D90,D106,D119,D126,D135,D140,D150,D155,D160,D161,D162,D168,D172,D178,D185,D186,D187,D188,D189)</f>
        <v>184918</v>
      </c>
      <c r="E190" s="119">
        <f>SUM(E5,E34,E35,E42,E51,E62,E69,E90,E106,E119,E126,E135,E140,E150,E155,E160,E161,E162,E168,E172,E178,E185,E186,E187,E188,E189)</f>
        <v>184918</v>
      </c>
      <c r="F190" s="237">
        <f t="shared" si="12"/>
        <v>0.0372568377123113</v>
      </c>
      <c r="G190" s="91">
        <f t="shared" si="13"/>
        <v>0.0372335651783711</v>
      </c>
    </row>
    <row r="191" ht="17.25" customHeight="1" spans="1:7">
      <c r="A191" s="153"/>
      <c r="B191" s="119"/>
      <c r="C191" s="119"/>
      <c r="D191" s="119"/>
      <c r="E191" s="119"/>
      <c r="F191" s="228"/>
      <c r="G191" s="94"/>
    </row>
    <row r="192" ht="17.25" customHeight="1" spans="1:7">
      <c r="A192" s="220" t="s">
        <v>277</v>
      </c>
      <c r="B192" s="238">
        <f>SUM(B193:B196)</f>
        <v>62972</v>
      </c>
      <c r="C192" s="238">
        <f>SUM(C193:C196)</f>
        <v>2955</v>
      </c>
      <c r="D192" s="238">
        <f>SUM(D193:D196)</f>
        <v>6064</v>
      </c>
      <c r="E192" s="238">
        <f>SUM(E193:E196)</f>
        <v>6064</v>
      </c>
      <c r="F192" s="237">
        <f>IF(B192&lt;&gt;0,E192/B192-1,"")</f>
        <v>-0.903703233183002</v>
      </c>
      <c r="G192" s="91">
        <f>IF(C192&lt;&gt;0,E192/C192-1,"")</f>
        <v>1.05211505922166</v>
      </c>
    </row>
    <row r="193" ht="17.25" customHeight="1" spans="1:7">
      <c r="A193" s="197" t="s">
        <v>278</v>
      </c>
      <c r="B193" s="173">
        <v>13498</v>
      </c>
      <c r="C193" s="173">
        <v>2605</v>
      </c>
      <c r="D193" s="173">
        <v>2605</v>
      </c>
      <c r="E193" s="173">
        <v>2605</v>
      </c>
      <c r="F193" s="228">
        <f>IF(B193&lt;&gt;0,E193/B193-1,"")</f>
        <v>-0.807008445695659</v>
      </c>
      <c r="G193" s="94">
        <f>IF(C193&lt;&gt;0,E193/C193-1,"")</f>
        <v>0</v>
      </c>
    </row>
    <row r="194" ht="17.25" customHeight="1" spans="1:7">
      <c r="A194" s="197" t="s">
        <v>279</v>
      </c>
      <c r="B194" s="173">
        <v>974</v>
      </c>
      <c r="C194" s="173">
        <v>350</v>
      </c>
      <c r="D194" s="173">
        <v>350</v>
      </c>
      <c r="E194" s="173">
        <v>350</v>
      </c>
      <c r="F194" s="228">
        <f>IF(B194&lt;&gt;0,E194/B194-1,"")</f>
        <v>-0.640657084188912</v>
      </c>
      <c r="G194" s="94">
        <f>IF(C194&lt;&gt;0,E194/C194-1,"")</f>
        <v>0</v>
      </c>
    </row>
    <row r="195" ht="17.25" customHeight="1" spans="1:7">
      <c r="A195" s="197" t="s">
        <v>280</v>
      </c>
      <c r="B195" s="173">
        <v>0</v>
      </c>
      <c r="C195" s="173">
        <v>0</v>
      </c>
      <c r="D195" s="173">
        <v>109</v>
      </c>
      <c r="E195" s="173">
        <v>109</v>
      </c>
      <c r="F195" s="228"/>
      <c r="G195" s="94"/>
    </row>
    <row r="196" ht="17.25" customHeight="1" spans="1:7">
      <c r="A196" s="197" t="s">
        <v>281</v>
      </c>
      <c r="B196" s="134">
        <v>48500</v>
      </c>
      <c r="C196" s="134"/>
      <c r="D196" s="134">
        <v>3000</v>
      </c>
      <c r="E196" s="134">
        <v>3000</v>
      </c>
      <c r="F196" s="228">
        <f>IF(B196&lt;&gt;0,E196/B196-1,"")</f>
        <v>-0.938144329896907</v>
      </c>
      <c r="G196" s="94" t="str">
        <f>IF(C196&lt;&gt;0,E196/C196-1,"")</f>
        <v/>
      </c>
    </row>
    <row r="197" ht="17.25" customHeight="1" spans="1:7">
      <c r="A197" s="220" t="s">
        <v>282</v>
      </c>
      <c r="B197" s="151">
        <f>SUM(B198:B204)</f>
        <v>29410</v>
      </c>
      <c r="C197" s="151">
        <f>SUM(C198:C204)</f>
        <v>11800</v>
      </c>
      <c r="D197" s="151">
        <f>SUM(D198:D204)</f>
        <v>13747</v>
      </c>
      <c r="E197" s="151">
        <f>SUM(E198:E204)</f>
        <v>15746</v>
      </c>
      <c r="F197" s="237">
        <f t="shared" ref="F197:F205" si="14">IF(B197&lt;&gt;0,E197/B197-1,"")</f>
        <v>-0.464603876232574</v>
      </c>
      <c r="G197" s="91">
        <f t="shared" ref="G197:G205" si="15">IF(C197&lt;&gt;0,E197/C197-1,"")</f>
        <v>0.334406779661017</v>
      </c>
    </row>
    <row r="198" ht="17.25" customHeight="1" spans="1:7">
      <c r="A198" s="197" t="s">
        <v>283</v>
      </c>
      <c r="B198" s="145"/>
      <c r="C198" s="145"/>
      <c r="D198" s="145"/>
      <c r="E198" s="145"/>
      <c r="F198" s="228" t="str">
        <f t="shared" si="14"/>
        <v/>
      </c>
      <c r="G198" s="94" t="str">
        <f t="shared" si="15"/>
        <v/>
      </c>
    </row>
    <row r="199" ht="17.25" customHeight="1" spans="1:7">
      <c r="A199" s="197" t="s">
        <v>284</v>
      </c>
      <c r="B199" s="145"/>
      <c r="C199" s="145"/>
      <c r="D199" s="145"/>
      <c r="E199" s="145"/>
      <c r="F199" s="228" t="str">
        <f t="shared" si="14"/>
        <v/>
      </c>
      <c r="G199" s="94" t="str">
        <f t="shared" si="15"/>
        <v/>
      </c>
    </row>
    <row r="200" ht="17.25" customHeight="1" spans="1:7">
      <c r="A200" s="197" t="s">
        <v>285</v>
      </c>
      <c r="B200" s="145">
        <v>8959</v>
      </c>
      <c r="C200" s="145">
        <v>5600</v>
      </c>
      <c r="D200" s="145">
        <v>5744</v>
      </c>
      <c r="E200" s="145">
        <v>5744</v>
      </c>
      <c r="F200" s="228">
        <f t="shared" si="14"/>
        <v>-0.358857015291885</v>
      </c>
      <c r="G200" s="94">
        <f t="shared" si="15"/>
        <v>0.0257142857142858</v>
      </c>
    </row>
    <row r="201" ht="17.25" customHeight="1" spans="1:7">
      <c r="A201" s="197" t="s">
        <v>286</v>
      </c>
      <c r="B201" s="145">
        <v>4141</v>
      </c>
      <c r="C201" s="145">
        <v>6200</v>
      </c>
      <c r="D201" s="145">
        <v>7230</v>
      </c>
      <c r="E201" s="145">
        <v>5750</v>
      </c>
      <c r="F201" s="228">
        <f t="shared" si="14"/>
        <v>0.388553489495291</v>
      </c>
      <c r="G201" s="94">
        <f t="shared" si="15"/>
        <v>-0.0725806451612904</v>
      </c>
    </row>
    <row r="202" ht="17.25" customHeight="1" spans="1:7">
      <c r="A202" s="197" t="s">
        <v>287</v>
      </c>
      <c r="B202" s="134">
        <v>16283</v>
      </c>
      <c r="C202" s="134"/>
      <c r="D202" s="134">
        <v>773</v>
      </c>
      <c r="E202" s="134">
        <v>4223</v>
      </c>
      <c r="F202" s="228">
        <f t="shared" si="14"/>
        <v>-0.74064975741571</v>
      </c>
      <c r="G202" s="94" t="str">
        <f t="shared" si="15"/>
        <v/>
      </c>
    </row>
    <row r="203" ht="17.25" customHeight="1" spans="1:7">
      <c r="A203" s="197" t="s">
        <v>288</v>
      </c>
      <c r="B203" s="134"/>
      <c r="C203" s="134"/>
      <c r="D203" s="134"/>
      <c r="E203" s="134"/>
      <c r="F203" s="228"/>
      <c r="G203" s="94"/>
    </row>
    <row r="204" ht="17.25" customHeight="1" spans="1:7">
      <c r="A204" s="197" t="s">
        <v>289</v>
      </c>
      <c r="B204" s="145">
        <v>27</v>
      </c>
      <c r="C204" s="145"/>
      <c r="D204" s="145"/>
      <c r="E204" s="145">
        <v>29</v>
      </c>
      <c r="F204" s="228">
        <f>IF(B204&lt;&gt;0,E204/B204-1,"")</f>
        <v>0.0740740740740742</v>
      </c>
      <c r="G204" s="94" t="str">
        <f>IF(C204&lt;&gt;0,E204/C204-1,"")</f>
        <v/>
      </c>
    </row>
    <row r="205" ht="17.25" customHeight="1" spans="1:7">
      <c r="A205" s="197"/>
      <c r="B205" s="145"/>
      <c r="C205" s="145"/>
      <c r="D205" s="145"/>
      <c r="E205" s="145"/>
      <c r="F205" s="228"/>
      <c r="G205" s="94"/>
    </row>
    <row r="206" ht="17.25" customHeight="1" spans="1:7">
      <c r="A206" s="153" t="s">
        <v>290</v>
      </c>
      <c r="B206" s="239">
        <f>SUM(B190+B192+B197)</f>
        <v>270658</v>
      </c>
      <c r="C206" s="239">
        <f>SUM(C190+C192+C197)</f>
        <v>193035</v>
      </c>
      <c r="D206" s="239">
        <f>SUM(D190+D192+D197)</f>
        <v>204729</v>
      </c>
      <c r="E206" s="239">
        <f>SUM(E190+E192+E197)</f>
        <v>206728</v>
      </c>
      <c r="F206" s="237">
        <f>IF(B206&lt;&gt;0,E206/B206-1,"")</f>
        <v>-0.236202144403639</v>
      </c>
      <c r="G206" s="91">
        <f>IF(C206&lt;&gt;0,E206/C206-1,"")</f>
        <v>0.0709353226098894</v>
      </c>
    </row>
  </sheetData>
  <mergeCells count="5">
    <mergeCell ref="A1:G1"/>
    <mergeCell ref="C3:E3"/>
    <mergeCell ref="F3:G3"/>
    <mergeCell ref="A3:A4"/>
    <mergeCell ref="B3:B4"/>
  </mergeCells>
  <conditionalFormatting sqref="G17:G19 G164:G169 G171:G172 G174:G178 G186:G206 G180 G182:G184 G152:G161">
    <cfRule type="cellIs" dxfId="1" priority="3" stopIfTrue="1" operator="lessThan">
      <formula>0</formula>
    </cfRule>
    <cfRule type="cellIs" dxfId="2" priority="4" stopIfTrue="1" operator="greaterThan">
      <formula>5</formula>
    </cfRule>
  </conditionalFormatting>
  <printOptions horizontalCentered="1"/>
  <pageMargins left="0.550694444444444" right="0.511805555555556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40"/>
  <sheetViews>
    <sheetView showZeros="0" zoomScale="120" zoomScaleNormal="120" workbookViewId="0">
      <pane ySplit="4" topLeftCell="A5" activePane="bottomLeft" state="frozen"/>
      <selection/>
      <selection pane="bottomLeft" activeCell="A1" sqref="A1:G1"/>
    </sheetView>
  </sheetViews>
  <sheetFormatPr defaultColWidth="8.75" defaultRowHeight="14.25" outlineLevelCol="6"/>
  <cols>
    <col min="1" max="1" width="38.0166666666667" style="77" customWidth="1"/>
    <col min="2" max="2" width="6.975" style="77" customWidth="1"/>
    <col min="3" max="5" width="6.875" style="77" customWidth="1"/>
    <col min="6" max="6" width="10.625" style="77" customWidth="1"/>
    <col min="7" max="7" width="10.75" style="77" customWidth="1"/>
    <col min="8" max="8" width="6.375" style="77" customWidth="1"/>
    <col min="9" max="35" width="9" style="77"/>
    <col min="36" max="16384" width="8.75" style="77"/>
  </cols>
  <sheetData>
    <row r="1" s="76" customFormat="1" ht="22" customHeight="1" spans="1:7">
      <c r="A1" s="79" t="s">
        <v>291</v>
      </c>
      <c r="B1" s="79"/>
      <c r="C1" s="79"/>
      <c r="D1" s="79"/>
      <c r="E1" s="79"/>
      <c r="F1" s="79"/>
      <c r="G1" s="79"/>
    </row>
    <row r="2" ht="15" customHeight="1" spans="1:7">
      <c r="A2" s="80" t="s">
        <v>292</v>
      </c>
      <c r="B2" s="80"/>
      <c r="C2" s="80"/>
      <c r="D2" s="80"/>
      <c r="E2" s="80"/>
      <c r="F2" s="80"/>
      <c r="G2" s="210" t="s">
        <v>39</v>
      </c>
    </row>
    <row r="3" s="78" customFormat="1" ht="27" customHeight="1" spans="1:7">
      <c r="A3" s="83" t="s">
        <v>40</v>
      </c>
      <c r="B3" s="84" t="s">
        <v>293</v>
      </c>
      <c r="C3" s="85" t="s">
        <v>42</v>
      </c>
      <c r="D3" s="85"/>
      <c r="E3" s="211"/>
      <c r="F3" s="85" t="s">
        <v>43</v>
      </c>
      <c r="G3" s="85"/>
    </row>
    <row r="4" ht="38" customHeight="1" spans="1:7">
      <c r="A4" s="86"/>
      <c r="B4" s="87"/>
      <c r="C4" s="212" t="s">
        <v>44</v>
      </c>
      <c r="D4" s="212" t="s">
        <v>294</v>
      </c>
      <c r="E4" s="85" t="s">
        <v>46</v>
      </c>
      <c r="F4" s="85" t="s">
        <v>47</v>
      </c>
      <c r="G4" s="88" t="s">
        <v>48</v>
      </c>
    </row>
    <row r="5" s="127" customFormat="1" ht="19" customHeight="1" spans="1:7">
      <c r="A5" s="133" t="s">
        <v>295</v>
      </c>
      <c r="B5" s="145"/>
      <c r="C5" s="145"/>
      <c r="D5" s="145"/>
      <c r="E5" s="145"/>
      <c r="F5" s="213" t="str">
        <f t="shared" ref="F5:F15" si="0">IF(B5&lt;&gt;0,E5/B5-1,"")</f>
        <v/>
      </c>
      <c r="G5" s="94" t="str">
        <f t="shared" ref="G5:G15" si="1">IF(C5&lt;&gt;0,E5/C5-1,"")</f>
        <v/>
      </c>
    </row>
    <row r="6" s="127" customFormat="1" ht="19" customHeight="1" spans="1:7">
      <c r="A6" s="133" t="s">
        <v>296</v>
      </c>
      <c r="B6" s="145"/>
      <c r="C6" s="145"/>
      <c r="D6" s="145"/>
      <c r="E6" s="145"/>
      <c r="F6" s="213" t="str">
        <f t="shared" si="0"/>
        <v/>
      </c>
      <c r="G6" s="94" t="str">
        <f t="shared" si="1"/>
        <v/>
      </c>
    </row>
    <row r="7" s="127" customFormat="1" ht="19" customHeight="1" spans="1:7">
      <c r="A7" s="133" t="s">
        <v>297</v>
      </c>
      <c r="B7" s="145"/>
      <c r="C7" s="145"/>
      <c r="D7" s="145"/>
      <c r="E7" s="145"/>
      <c r="F7" s="213" t="str">
        <f t="shared" si="0"/>
        <v/>
      </c>
      <c r="G7" s="94" t="str">
        <f t="shared" si="1"/>
        <v/>
      </c>
    </row>
    <row r="8" s="127" customFormat="1" ht="19" customHeight="1" spans="1:7">
      <c r="A8" s="133" t="s">
        <v>298</v>
      </c>
      <c r="B8" s="145"/>
      <c r="C8" s="145"/>
      <c r="D8" s="145"/>
      <c r="E8" s="145"/>
      <c r="F8" s="213" t="str">
        <f t="shared" si="0"/>
        <v/>
      </c>
      <c r="G8" s="94" t="str">
        <f t="shared" si="1"/>
        <v/>
      </c>
    </row>
    <row r="9" s="127" customFormat="1" ht="19" customHeight="1" spans="1:7">
      <c r="A9" s="133" t="s">
        <v>299</v>
      </c>
      <c r="B9" s="145"/>
      <c r="C9" s="145"/>
      <c r="D9" s="145"/>
      <c r="E9" s="145"/>
      <c r="F9" s="213" t="str">
        <f t="shared" si="0"/>
        <v/>
      </c>
      <c r="G9" s="94" t="str">
        <f t="shared" si="1"/>
        <v/>
      </c>
    </row>
    <row r="10" s="127" customFormat="1" ht="19" customHeight="1" spans="1:7">
      <c r="A10" s="133" t="s">
        <v>300</v>
      </c>
      <c r="B10" s="145"/>
      <c r="C10" s="145"/>
      <c r="D10" s="145"/>
      <c r="E10" s="145"/>
      <c r="F10" s="213" t="str">
        <f t="shared" si="0"/>
        <v/>
      </c>
      <c r="G10" s="94" t="str">
        <f t="shared" si="1"/>
        <v/>
      </c>
    </row>
    <row r="11" s="127" customFormat="1" ht="19" customHeight="1" spans="1:7">
      <c r="A11" s="133" t="s">
        <v>301</v>
      </c>
      <c r="B11" s="145"/>
      <c r="C11" s="145"/>
      <c r="D11" s="145"/>
      <c r="E11" s="145"/>
      <c r="F11" s="213" t="str">
        <f t="shared" si="0"/>
        <v/>
      </c>
      <c r="G11" s="94" t="str">
        <f t="shared" si="1"/>
        <v/>
      </c>
    </row>
    <row r="12" s="127" customFormat="1" ht="19" customHeight="1" spans="1:7">
      <c r="A12" s="133" t="s">
        <v>302</v>
      </c>
      <c r="B12" s="145"/>
      <c r="C12" s="145"/>
      <c r="D12" s="145"/>
      <c r="E12" s="145"/>
      <c r="F12" s="213" t="str">
        <f t="shared" si="0"/>
        <v/>
      </c>
      <c r="G12" s="94" t="str">
        <f t="shared" si="1"/>
        <v/>
      </c>
    </row>
    <row r="13" s="127" customFormat="1" ht="19" customHeight="1" spans="1:7">
      <c r="A13" s="133" t="s">
        <v>303</v>
      </c>
      <c r="B13" s="145"/>
      <c r="C13" s="145"/>
      <c r="D13" s="145"/>
      <c r="E13" s="145"/>
      <c r="F13" s="213" t="str">
        <f t="shared" si="0"/>
        <v/>
      </c>
      <c r="G13" s="94" t="str">
        <f t="shared" si="1"/>
        <v/>
      </c>
    </row>
    <row r="14" s="127" customFormat="1" ht="19" customHeight="1" spans="1:7">
      <c r="A14" s="133" t="s">
        <v>304</v>
      </c>
      <c r="B14" s="145"/>
      <c r="C14" s="145"/>
      <c r="D14" s="145"/>
      <c r="E14" s="145"/>
      <c r="F14" s="213" t="str">
        <f t="shared" si="0"/>
        <v/>
      </c>
      <c r="G14" s="94" t="str">
        <f t="shared" si="1"/>
        <v/>
      </c>
    </row>
    <row r="15" s="127" customFormat="1" ht="19" customHeight="1" spans="1:7">
      <c r="A15" s="133" t="s">
        <v>305</v>
      </c>
      <c r="B15" s="145">
        <f>SUM(B16:B20)</f>
        <v>10223</v>
      </c>
      <c r="C15" s="145">
        <v>9070</v>
      </c>
      <c r="D15" s="145">
        <v>3987</v>
      </c>
      <c r="E15" s="145">
        <f>SUM(E16:E20)</f>
        <v>3987</v>
      </c>
      <c r="F15" s="213">
        <f t="shared" si="0"/>
        <v>-0.609997065440673</v>
      </c>
      <c r="G15" s="94">
        <f t="shared" si="1"/>
        <v>-0.560418963616317</v>
      </c>
    </row>
    <row r="16" s="127" customFormat="1" ht="19" customHeight="1" spans="1:7">
      <c r="A16" s="133" t="s">
        <v>306</v>
      </c>
      <c r="B16" s="145">
        <v>9369</v>
      </c>
      <c r="C16" s="145">
        <v>8200</v>
      </c>
      <c r="D16" s="145">
        <v>2702</v>
      </c>
      <c r="E16" s="145">
        <v>2702</v>
      </c>
      <c r="F16" s="213"/>
      <c r="G16" s="94"/>
    </row>
    <row r="17" s="127" customFormat="1" ht="19" customHeight="1" spans="1:7">
      <c r="A17" s="133" t="s">
        <v>307</v>
      </c>
      <c r="B17" s="145">
        <v>865</v>
      </c>
      <c r="C17" s="145">
        <v>860</v>
      </c>
      <c r="D17" s="145">
        <v>109</v>
      </c>
      <c r="E17" s="145">
        <v>109</v>
      </c>
      <c r="F17" s="213"/>
      <c r="G17" s="94"/>
    </row>
    <row r="18" s="127" customFormat="1" ht="19" customHeight="1" spans="1:7">
      <c r="A18" s="133" t="s">
        <v>308</v>
      </c>
      <c r="B18" s="145">
        <v>45</v>
      </c>
      <c r="C18" s="145">
        <v>50</v>
      </c>
      <c r="D18" s="145">
        <v>1280</v>
      </c>
      <c r="E18" s="145">
        <v>1280</v>
      </c>
      <c r="F18" s="213"/>
      <c r="G18" s="94"/>
    </row>
    <row r="19" s="127" customFormat="1" ht="19" customHeight="1" spans="1:7">
      <c r="A19" s="133" t="s">
        <v>309</v>
      </c>
      <c r="B19" s="145">
        <v>-69</v>
      </c>
      <c r="C19" s="145">
        <v>-55</v>
      </c>
      <c r="D19" s="145">
        <v>-241</v>
      </c>
      <c r="E19" s="145">
        <v>-241</v>
      </c>
      <c r="F19" s="213"/>
      <c r="G19" s="94"/>
    </row>
    <row r="20" s="127" customFormat="1" ht="19" customHeight="1" spans="1:7">
      <c r="A20" s="133" t="s">
        <v>310</v>
      </c>
      <c r="B20" s="145">
        <v>13</v>
      </c>
      <c r="C20" s="145">
        <v>15</v>
      </c>
      <c r="D20" s="145">
        <v>137</v>
      </c>
      <c r="E20" s="145">
        <v>137</v>
      </c>
      <c r="F20" s="213"/>
      <c r="G20" s="94"/>
    </row>
    <row r="21" s="127" customFormat="1" ht="19" customHeight="1" spans="1:7">
      <c r="A21" s="133" t="s">
        <v>311</v>
      </c>
      <c r="B21" s="145">
        <v>347</v>
      </c>
      <c r="C21" s="145">
        <v>360</v>
      </c>
      <c r="D21" s="145">
        <v>227</v>
      </c>
      <c r="E21" s="145">
        <v>227</v>
      </c>
      <c r="F21" s="213">
        <f t="shared" ref="F21:F26" si="2">IF(B21&lt;&gt;0,E21/B21-1,"")</f>
        <v>-0.345821325648415</v>
      </c>
      <c r="G21" s="94">
        <f t="shared" ref="G21:G26" si="3">IF(C21&lt;&gt;0,E21/C21-1,"")</f>
        <v>-0.369444444444444</v>
      </c>
    </row>
    <row r="22" s="127" customFormat="1" ht="19" customHeight="1" spans="1:7">
      <c r="A22" s="133" t="s">
        <v>312</v>
      </c>
      <c r="B22" s="145"/>
      <c r="C22" s="145"/>
      <c r="D22" s="145"/>
      <c r="E22" s="145"/>
      <c r="F22" s="213" t="str">
        <f t="shared" si="2"/>
        <v/>
      </c>
      <c r="G22" s="94" t="str">
        <f t="shared" si="3"/>
        <v/>
      </c>
    </row>
    <row r="23" s="127" customFormat="1" ht="19" customHeight="1" spans="1:7">
      <c r="A23" s="133" t="s">
        <v>313</v>
      </c>
      <c r="B23" s="145"/>
      <c r="C23" s="145"/>
      <c r="D23" s="145"/>
      <c r="E23" s="145"/>
      <c r="F23" s="213" t="str">
        <f t="shared" si="2"/>
        <v/>
      </c>
      <c r="G23" s="94" t="str">
        <f t="shared" si="3"/>
        <v/>
      </c>
    </row>
    <row r="24" s="127" customFormat="1" ht="19" customHeight="1" spans="1:7">
      <c r="A24" s="133" t="s">
        <v>314</v>
      </c>
      <c r="B24" s="145">
        <v>12</v>
      </c>
      <c r="C24" s="145">
        <v>30</v>
      </c>
      <c r="D24" s="145">
        <v>17</v>
      </c>
      <c r="E24" s="145">
        <v>17</v>
      </c>
      <c r="F24" s="213">
        <f t="shared" si="2"/>
        <v>0.416666666666667</v>
      </c>
      <c r="G24" s="94">
        <f t="shared" si="3"/>
        <v>-0.433333333333333</v>
      </c>
    </row>
    <row r="25" s="127" customFormat="1" ht="19" customHeight="1" spans="1:7">
      <c r="A25" s="217" t="s">
        <v>315</v>
      </c>
      <c r="B25" s="216">
        <v>210</v>
      </c>
      <c r="C25" s="216">
        <v>660</v>
      </c>
      <c r="D25" s="216">
        <v>233</v>
      </c>
      <c r="E25" s="145">
        <v>233</v>
      </c>
      <c r="F25" s="213">
        <f t="shared" si="2"/>
        <v>0.10952380952381</v>
      </c>
      <c r="G25" s="94">
        <f t="shared" si="3"/>
        <v>-0.646969696969697</v>
      </c>
    </row>
    <row r="26" s="127" customFormat="1" ht="19" customHeight="1" spans="1:7">
      <c r="A26" s="140" t="s">
        <v>74</v>
      </c>
      <c r="B26" s="119">
        <f>SUM(B5:B15,B21:B25)</f>
        <v>10792</v>
      </c>
      <c r="C26" s="119">
        <f>SUM(C5:C15,C21:C25)</f>
        <v>10120</v>
      </c>
      <c r="D26" s="119">
        <f>SUM(D5:D15,D21:D25)</f>
        <v>4464</v>
      </c>
      <c r="E26" s="119">
        <f>SUM(E5:E15,E21:E25)</f>
        <v>4464</v>
      </c>
      <c r="F26" s="219">
        <f t="shared" si="2"/>
        <v>-0.586360266864344</v>
      </c>
      <c r="G26" s="91">
        <f t="shared" si="3"/>
        <v>-0.558893280632411</v>
      </c>
    </row>
    <row r="27" s="127" customFormat="1" ht="19" customHeight="1" spans="1:7">
      <c r="A27" s="140"/>
      <c r="B27" s="119"/>
      <c r="C27" s="119"/>
      <c r="D27" s="119"/>
      <c r="E27" s="119"/>
      <c r="F27" s="219"/>
      <c r="G27" s="91"/>
    </row>
    <row r="28" s="127" customFormat="1" ht="19" customHeight="1" spans="1:7">
      <c r="A28" s="156" t="s">
        <v>79</v>
      </c>
      <c r="B28" s="119">
        <f>SUM(B29,B33,B36,B37)</f>
        <v>55661</v>
      </c>
      <c r="C28" s="119">
        <f>SUM(C29,C33,C36,C37)</f>
        <v>31773</v>
      </c>
      <c r="D28" s="119">
        <f>SUM(D29,D33,D36,D37)</f>
        <v>96274</v>
      </c>
      <c r="E28" s="119">
        <f>SUM(E29,E33,E36,E37)</f>
        <v>94816</v>
      </c>
      <c r="F28" s="219">
        <f t="shared" ref="F28:F43" si="4">IF(B28&lt;&gt;0,E28/B28-1,"")</f>
        <v>0.703454842708539</v>
      </c>
      <c r="G28" s="94">
        <f t="shared" ref="G28:G43" si="5">IF(C28&lt;&gt;0,E28/C28-1,"")</f>
        <v>1.98416894847827</v>
      </c>
    </row>
    <row r="29" s="127" customFormat="1" ht="19" customHeight="1" spans="1:7">
      <c r="A29" s="136" t="s">
        <v>316</v>
      </c>
      <c r="B29" s="145">
        <f>SUM(B30:B32)</f>
        <v>10837</v>
      </c>
      <c r="C29" s="145">
        <f>SUM(C30:C32)</f>
        <v>1200</v>
      </c>
      <c r="D29" s="145">
        <f>SUM(D30:D32)</f>
        <v>7562</v>
      </c>
      <c r="E29" s="145">
        <f>SUM(E30:E32)</f>
        <v>7584</v>
      </c>
      <c r="F29" s="213">
        <f t="shared" si="4"/>
        <v>-0.300175325274523</v>
      </c>
      <c r="G29" s="94">
        <f t="shared" si="5"/>
        <v>5.32</v>
      </c>
    </row>
    <row r="30" s="127" customFormat="1" ht="19" customHeight="1" spans="1:7">
      <c r="A30" s="146" t="s">
        <v>317</v>
      </c>
      <c r="B30" s="145">
        <v>10837</v>
      </c>
      <c r="C30" s="145">
        <v>1200</v>
      </c>
      <c r="D30" s="145">
        <v>4672</v>
      </c>
      <c r="E30" s="145">
        <v>4694</v>
      </c>
      <c r="F30" s="213">
        <f t="shared" si="4"/>
        <v>-0.566854295469226</v>
      </c>
      <c r="G30" s="94">
        <f t="shared" si="5"/>
        <v>2.91166666666667</v>
      </c>
    </row>
    <row r="31" s="127" customFormat="1" ht="19" customHeight="1" spans="1:7">
      <c r="A31" s="146" t="s">
        <v>318</v>
      </c>
      <c r="B31" s="145"/>
      <c r="C31" s="145"/>
      <c r="D31" s="145"/>
      <c r="E31" s="145"/>
      <c r="F31" s="213" t="str">
        <f t="shared" si="4"/>
        <v/>
      </c>
      <c r="G31" s="94" t="str">
        <f t="shared" si="5"/>
        <v/>
      </c>
    </row>
    <row r="32" s="127" customFormat="1" ht="19" customHeight="1" spans="1:7">
      <c r="A32" s="146" t="s">
        <v>319</v>
      </c>
      <c r="B32" s="145"/>
      <c r="C32" s="145"/>
      <c r="D32" s="145">
        <v>2890</v>
      </c>
      <c r="E32" s="145">
        <v>2890</v>
      </c>
      <c r="F32" s="213" t="str">
        <f t="shared" si="4"/>
        <v/>
      </c>
      <c r="G32" s="94" t="str">
        <f t="shared" si="5"/>
        <v/>
      </c>
    </row>
    <row r="33" s="127" customFormat="1" ht="19" customHeight="1" spans="1:7">
      <c r="A33" s="136" t="s">
        <v>320</v>
      </c>
      <c r="B33" s="145">
        <f>SUM(B34:B35)</f>
        <v>36660</v>
      </c>
      <c r="C33" s="145">
        <f>SUM(C34:C35)</f>
        <v>19370</v>
      </c>
      <c r="D33" s="145">
        <f>SUM(D34:D35)</f>
        <v>76470</v>
      </c>
      <c r="E33" s="145">
        <f>SUM(E34:E35)</f>
        <v>76470</v>
      </c>
      <c r="F33" s="213">
        <f t="shared" si="4"/>
        <v>1.08592471358429</v>
      </c>
      <c r="G33" s="94">
        <f t="shared" si="5"/>
        <v>2.9478575116159</v>
      </c>
    </row>
    <row r="34" s="127" customFormat="1" ht="19" customHeight="1" spans="1:7">
      <c r="A34" s="136" t="s">
        <v>321</v>
      </c>
      <c r="B34" s="145">
        <v>36000</v>
      </c>
      <c r="C34" s="145"/>
      <c r="D34" s="145">
        <v>9000</v>
      </c>
      <c r="E34" s="145">
        <v>9000</v>
      </c>
      <c r="F34" s="213">
        <f t="shared" si="4"/>
        <v>-0.75</v>
      </c>
      <c r="G34" s="94" t="str">
        <f t="shared" si="5"/>
        <v/>
      </c>
    </row>
    <row r="35" s="127" customFormat="1" ht="19" customHeight="1" spans="1:7">
      <c r="A35" s="136" t="s">
        <v>322</v>
      </c>
      <c r="B35" s="145">
        <v>660</v>
      </c>
      <c r="C35" s="145">
        <v>19370</v>
      </c>
      <c r="D35" s="145">
        <v>67470</v>
      </c>
      <c r="E35" s="145">
        <v>67470</v>
      </c>
      <c r="F35" s="213">
        <f t="shared" si="4"/>
        <v>101.227272727273</v>
      </c>
      <c r="G35" s="94">
        <f t="shared" si="5"/>
        <v>2.48322147651007</v>
      </c>
    </row>
    <row r="36" s="127" customFormat="1" ht="19" customHeight="1" spans="1:7">
      <c r="A36" s="136" t="s">
        <v>323</v>
      </c>
      <c r="B36" s="145">
        <v>4023</v>
      </c>
      <c r="C36" s="145">
        <v>5003</v>
      </c>
      <c r="D36" s="145">
        <v>5012</v>
      </c>
      <c r="E36" s="145">
        <v>5012</v>
      </c>
      <c r="F36" s="213">
        <f t="shared" si="4"/>
        <v>0.245836440467313</v>
      </c>
      <c r="G36" s="94">
        <f t="shared" si="5"/>
        <v>0.00179892064761145</v>
      </c>
    </row>
    <row r="37" s="127" customFormat="1" ht="19" customHeight="1" spans="1:7">
      <c r="A37" s="136" t="s">
        <v>324</v>
      </c>
      <c r="B37" s="145">
        <v>4141</v>
      </c>
      <c r="C37" s="145">
        <v>6200</v>
      </c>
      <c r="D37" s="145">
        <v>7230</v>
      </c>
      <c r="E37" s="145">
        <v>5750</v>
      </c>
      <c r="F37" s="213">
        <f t="shared" si="4"/>
        <v>0.388553489495291</v>
      </c>
      <c r="G37" s="94">
        <f t="shared" si="5"/>
        <v>-0.0725806451612904</v>
      </c>
    </row>
    <row r="38" s="127" customFormat="1" ht="19" customHeight="1" spans="1:7">
      <c r="A38" s="136"/>
      <c r="B38" s="145"/>
      <c r="C38" s="145"/>
      <c r="D38" s="145"/>
      <c r="E38" s="145"/>
      <c r="F38" s="213"/>
      <c r="G38" s="94"/>
    </row>
    <row r="39" s="127" customFormat="1" ht="19" customHeight="1" spans="1:7">
      <c r="A39" s="140" t="s">
        <v>87</v>
      </c>
      <c r="B39" s="119">
        <f>SUM(B26,B28)</f>
        <v>66453</v>
      </c>
      <c r="C39" s="119">
        <f>SUM(C26,C28)</f>
        <v>41893</v>
      </c>
      <c r="D39" s="119">
        <f>SUM(D26,D28)</f>
        <v>100738</v>
      </c>
      <c r="E39" s="119">
        <f>SUM(E26,E28)</f>
        <v>99280</v>
      </c>
      <c r="F39" s="219">
        <f>IF(B39&lt;&gt;0,E39/B39-1,"")</f>
        <v>0.493988232284472</v>
      </c>
      <c r="G39" s="91">
        <f>IF(C39&lt;&gt;0,E39/C39-1,"")</f>
        <v>1.36984699114411</v>
      </c>
    </row>
    <row r="40" spans="1:5">
      <c r="A40" s="97"/>
      <c r="B40" s="96"/>
      <c r="C40" s="96"/>
      <c r="D40" s="96"/>
      <c r="E40" s="96"/>
    </row>
  </sheetData>
  <mergeCells count="5">
    <mergeCell ref="A1:G1"/>
    <mergeCell ref="C3:E3"/>
    <mergeCell ref="F3:G3"/>
    <mergeCell ref="A3:A4"/>
    <mergeCell ref="B3:B4"/>
  </mergeCells>
  <conditionalFormatting sqref="A32">
    <cfRule type="expression" dxfId="3" priority="1" stopIfTrue="1">
      <formula>"len($A:$A)=3"</formula>
    </cfRule>
    <cfRule type="expression" dxfId="0" priority="2" stopIfTrue="1">
      <formula>"len($A:$A)=3"</formula>
    </cfRule>
    <cfRule type="expression" dxfId="3" priority="4" stopIfTrue="1">
      <formula>"len($A:$A)=3"</formula>
    </cfRule>
  </conditionalFormatting>
  <conditionalFormatting sqref="A23:A25">
    <cfRule type="expression" dxfId="0" priority="5" stopIfTrue="1">
      <formula>"len($A:$A)=3"</formula>
    </cfRule>
  </conditionalFormatting>
  <conditionalFormatting sqref="A33:A35">
    <cfRule type="expression" dxfId="0" priority="8" stopIfTrue="1">
      <formula>"len($A:$A)=3"</formula>
    </cfRule>
  </conditionalFormatting>
  <conditionalFormatting sqref="A5:A22 A36:A38 A28:A31">
    <cfRule type="expression" dxfId="0" priority="10" stopIfTrue="1">
      <formula>"len($A:$A)=3"</formula>
    </cfRule>
  </conditionalFormatting>
  <conditionalFormatting sqref="G5:G21 G27:G39">
    <cfRule type="cellIs" dxfId="1" priority="11" stopIfTrue="1" operator="lessThan">
      <formula>0</formula>
    </cfRule>
    <cfRule type="cellIs" dxfId="2" priority="12" stopIfTrue="1" operator="greaterThan">
      <formula>5</formula>
    </cfRule>
  </conditionalFormatting>
  <printOptions horizontalCentered="1"/>
  <pageMargins left="0.550694444444444" right="0.393055555555556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50"/>
  <sheetViews>
    <sheetView workbookViewId="0">
      <selection activeCell="A1" sqref="A1:G1"/>
    </sheetView>
  </sheetViews>
  <sheetFormatPr defaultColWidth="8.75" defaultRowHeight="14.25"/>
  <cols>
    <col min="1" max="1" width="48.3666666666667" style="77" customWidth="1"/>
    <col min="2" max="2" width="12.65" style="77" customWidth="1"/>
    <col min="3" max="3" width="10.0833333333333" style="77" customWidth="1"/>
    <col min="4" max="4" width="12.8" style="77" customWidth="1"/>
    <col min="5" max="5" width="10.2583333333333" style="77" customWidth="1"/>
    <col min="6" max="6" width="10.625" style="77" customWidth="1"/>
    <col min="7" max="7" width="10.75" style="77" customWidth="1"/>
    <col min="8" max="8" width="6.375" style="77" customWidth="1"/>
    <col min="9" max="35" width="9" style="77"/>
    <col min="36" max="16384" width="8.75" style="77"/>
  </cols>
  <sheetData>
    <row r="1" s="76" customFormat="1" ht="22" customHeight="1" spans="1:7">
      <c r="A1" s="79" t="s">
        <v>325</v>
      </c>
      <c r="B1" s="79"/>
      <c r="C1" s="79"/>
      <c r="D1" s="79"/>
      <c r="E1" s="79"/>
      <c r="F1" s="79"/>
      <c r="G1" s="79"/>
    </row>
    <row r="2" s="77" customFormat="1" ht="19" customHeight="1" spans="1:7">
      <c r="A2" s="80" t="s">
        <v>326</v>
      </c>
      <c r="B2" s="80"/>
      <c r="C2" s="80"/>
      <c r="D2" s="80"/>
      <c r="E2" s="80"/>
      <c r="F2" s="80"/>
      <c r="G2" s="210" t="s">
        <v>39</v>
      </c>
    </row>
    <row r="3" s="78" customFormat="1" ht="22" customHeight="1" spans="1:7">
      <c r="A3" s="83" t="s">
        <v>40</v>
      </c>
      <c r="B3" s="84" t="s">
        <v>293</v>
      </c>
      <c r="C3" s="85" t="s">
        <v>42</v>
      </c>
      <c r="D3" s="85"/>
      <c r="E3" s="211"/>
      <c r="F3" s="85" t="s">
        <v>43</v>
      </c>
      <c r="G3" s="85"/>
    </row>
    <row r="4" s="77" customFormat="1" ht="27" customHeight="1" spans="1:7">
      <c r="A4" s="86"/>
      <c r="B4" s="87"/>
      <c r="C4" s="212" t="s">
        <v>44</v>
      </c>
      <c r="D4" s="212" t="s">
        <v>327</v>
      </c>
      <c r="E4" s="85" t="s">
        <v>46</v>
      </c>
      <c r="F4" s="85" t="s">
        <v>47</v>
      </c>
      <c r="G4" s="88" t="s">
        <v>48</v>
      </c>
    </row>
    <row r="5" s="127" customFormat="1" ht="23" customHeight="1" spans="1:7">
      <c r="A5" s="197" t="s">
        <v>328</v>
      </c>
      <c r="B5" s="145">
        <f>SUM(B6:B7)</f>
        <v>935</v>
      </c>
      <c r="C5" s="145">
        <f>SUM(C6:C7)</f>
        <v>1190</v>
      </c>
      <c r="D5" s="145">
        <f>SUM(D6:D7)</f>
        <v>0</v>
      </c>
      <c r="E5" s="145">
        <f>SUM(E6:E7)</f>
        <v>0</v>
      </c>
      <c r="F5" s="213">
        <f t="shared" ref="F5:F17" si="0">IF(B5&lt;&gt;0,E5/B5-1,"")</f>
        <v>-1</v>
      </c>
      <c r="G5" s="94">
        <f t="shared" ref="G5:G17" si="1">IF(C5&lt;&gt;0,E5/C5-1,"")</f>
        <v>-1</v>
      </c>
    </row>
    <row r="6" s="127" customFormat="1" ht="23" customHeight="1" spans="1:7">
      <c r="A6" s="197" t="s">
        <v>329</v>
      </c>
      <c r="B6" s="145">
        <v>935</v>
      </c>
      <c r="C6" s="145">
        <v>1190</v>
      </c>
      <c r="D6" s="145">
        <v>0</v>
      </c>
      <c r="E6" s="145">
        <v>0</v>
      </c>
      <c r="F6" s="213">
        <f t="shared" si="0"/>
        <v>-1</v>
      </c>
      <c r="G6" s="94">
        <f t="shared" si="1"/>
        <v>-1</v>
      </c>
    </row>
    <row r="7" s="127" customFormat="1" ht="23" customHeight="1" spans="1:7">
      <c r="A7" s="197" t="s">
        <v>330</v>
      </c>
      <c r="B7" s="145"/>
      <c r="C7" s="145"/>
      <c r="D7" s="145"/>
      <c r="E7" s="145"/>
      <c r="F7" s="213" t="str">
        <f t="shared" si="0"/>
        <v/>
      </c>
      <c r="G7" s="94" t="str">
        <f t="shared" si="1"/>
        <v/>
      </c>
    </row>
    <row r="8" s="127" customFormat="1" ht="23" customHeight="1" spans="1:7">
      <c r="A8" s="197" t="s">
        <v>331</v>
      </c>
      <c r="B8" s="145">
        <f>SUM(B9:B14)</f>
        <v>11165</v>
      </c>
      <c r="C8" s="145">
        <f>SUM(C9:C14)</f>
        <v>1550</v>
      </c>
      <c r="D8" s="145">
        <f>SUM(D9:D14)</f>
        <v>9367</v>
      </c>
      <c r="E8" s="145">
        <f>SUM(E9:E14)</f>
        <v>9367</v>
      </c>
      <c r="F8" s="213">
        <f t="shared" si="0"/>
        <v>-0.161038961038961</v>
      </c>
      <c r="G8" s="94">
        <f t="shared" si="1"/>
        <v>5.04322580645161</v>
      </c>
    </row>
    <row r="9" s="127" customFormat="1" ht="23" customHeight="1" spans="1:7">
      <c r="A9" s="197" t="s">
        <v>332</v>
      </c>
      <c r="B9" s="145"/>
      <c r="C9" s="145"/>
      <c r="D9" s="145"/>
      <c r="E9" s="145"/>
      <c r="F9" s="213" t="str">
        <f t="shared" si="0"/>
        <v/>
      </c>
      <c r="G9" s="94" t="str">
        <f t="shared" si="1"/>
        <v/>
      </c>
    </row>
    <row r="10" s="127" customFormat="1" ht="23" customHeight="1" spans="1:9">
      <c r="A10" s="197" t="s">
        <v>333</v>
      </c>
      <c r="B10" s="145">
        <v>1165</v>
      </c>
      <c r="C10" s="145">
        <v>1550</v>
      </c>
      <c r="D10" s="145">
        <v>373</v>
      </c>
      <c r="E10" s="145">
        <v>373</v>
      </c>
      <c r="F10" s="213">
        <f t="shared" si="0"/>
        <v>-0.679828326180258</v>
      </c>
      <c r="G10" s="94">
        <f t="shared" si="1"/>
        <v>-0.759354838709677</v>
      </c>
      <c r="I10" s="77"/>
    </row>
    <row r="11" s="127" customFormat="1" ht="23" customHeight="1" spans="1:9">
      <c r="A11" s="214" t="s">
        <v>334</v>
      </c>
      <c r="B11" s="145"/>
      <c r="C11" s="145"/>
      <c r="D11" s="145"/>
      <c r="E11" s="145"/>
      <c r="F11" s="213" t="str">
        <f t="shared" si="0"/>
        <v/>
      </c>
      <c r="G11" s="94" t="str">
        <f t="shared" si="1"/>
        <v/>
      </c>
      <c r="H11" s="77"/>
      <c r="I11" s="77"/>
    </row>
    <row r="12" s="127" customFormat="1" ht="23" customHeight="1" spans="1:9">
      <c r="A12" s="214" t="s">
        <v>335</v>
      </c>
      <c r="B12" s="145"/>
      <c r="C12" s="145"/>
      <c r="D12" s="145"/>
      <c r="E12" s="145"/>
      <c r="F12" s="213" t="str">
        <f t="shared" si="0"/>
        <v/>
      </c>
      <c r="G12" s="94" t="str">
        <f t="shared" si="1"/>
        <v/>
      </c>
      <c r="H12" s="77"/>
      <c r="I12" s="77"/>
    </row>
    <row r="13" s="127" customFormat="1" ht="23" customHeight="1" spans="1:9">
      <c r="A13" s="214" t="s">
        <v>336</v>
      </c>
      <c r="B13" s="145">
        <v>10000</v>
      </c>
      <c r="C13" s="145"/>
      <c r="D13" s="145">
        <v>9000</v>
      </c>
      <c r="E13" s="145">
        <v>9000</v>
      </c>
      <c r="F13" s="213">
        <f t="shared" si="0"/>
        <v>-0.1</v>
      </c>
      <c r="G13" s="94" t="str">
        <f t="shared" si="1"/>
        <v/>
      </c>
      <c r="H13" s="77"/>
      <c r="I13" s="77"/>
    </row>
    <row r="14" s="127" customFormat="1" ht="23" customHeight="1" spans="1:9">
      <c r="A14" s="215" t="s">
        <v>337</v>
      </c>
      <c r="B14" s="145"/>
      <c r="C14" s="145"/>
      <c r="D14" s="145">
        <v>-6</v>
      </c>
      <c r="E14" s="145">
        <v>-6</v>
      </c>
      <c r="F14" s="213" t="str">
        <f t="shared" si="0"/>
        <v/>
      </c>
      <c r="G14" s="94" t="str">
        <f t="shared" si="1"/>
        <v/>
      </c>
      <c r="H14" s="77"/>
      <c r="I14" s="77"/>
    </row>
    <row r="15" s="127" customFormat="1" ht="23" customHeight="1" spans="1:9">
      <c r="A15" s="197" t="s">
        <v>338</v>
      </c>
      <c r="B15" s="145">
        <f>SUM(B16:B19)</f>
        <v>5719</v>
      </c>
      <c r="C15" s="145">
        <f>SUM(C16:C19)</f>
        <v>8730</v>
      </c>
      <c r="D15" s="145">
        <f>SUM(D16:D19)</f>
        <v>3731</v>
      </c>
      <c r="E15" s="145">
        <f>SUM(E16:E19)</f>
        <v>3731</v>
      </c>
      <c r="F15" s="213">
        <f t="shared" si="0"/>
        <v>-0.347613219094247</v>
      </c>
      <c r="G15" s="94">
        <f t="shared" si="1"/>
        <v>-0.57262313860252</v>
      </c>
      <c r="H15" s="77"/>
      <c r="I15" s="77"/>
    </row>
    <row r="16" s="127" customFormat="1" ht="23" customHeight="1" spans="1:9">
      <c r="A16" s="197" t="s">
        <v>339</v>
      </c>
      <c r="B16" s="216"/>
      <c r="C16" s="216"/>
      <c r="D16" s="216"/>
      <c r="E16" s="145"/>
      <c r="F16" s="213" t="str">
        <f t="shared" si="0"/>
        <v/>
      </c>
      <c r="G16" s="94" t="str">
        <f t="shared" si="1"/>
        <v/>
      </c>
      <c r="H16" s="77"/>
      <c r="I16" s="77"/>
    </row>
    <row r="17" s="127" customFormat="1" ht="23" customHeight="1" spans="1:9">
      <c r="A17" s="197" t="s">
        <v>340</v>
      </c>
      <c r="B17" s="145">
        <v>5719</v>
      </c>
      <c r="C17" s="145">
        <v>8730</v>
      </c>
      <c r="D17" s="145">
        <v>3248</v>
      </c>
      <c r="E17" s="145">
        <v>3248</v>
      </c>
      <c r="F17" s="213">
        <f t="shared" si="0"/>
        <v>-0.432068543451652</v>
      </c>
      <c r="G17" s="94">
        <f t="shared" si="1"/>
        <v>-0.62794959908362</v>
      </c>
      <c r="H17" s="77"/>
      <c r="I17" s="77"/>
    </row>
    <row r="18" s="127" customFormat="1" ht="23" customHeight="1" spans="1:9">
      <c r="A18" s="197" t="s">
        <v>341</v>
      </c>
      <c r="B18" s="145"/>
      <c r="C18" s="145"/>
      <c r="D18" s="145"/>
      <c r="E18" s="145"/>
      <c r="F18" s="213"/>
      <c r="G18" s="94"/>
      <c r="H18" s="77"/>
      <c r="I18" s="77"/>
    </row>
    <row r="19" s="127" customFormat="1" ht="23" customHeight="1" spans="1:9">
      <c r="A19" s="197" t="s">
        <v>342</v>
      </c>
      <c r="B19" s="145"/>
      <c r="C19" s="145"/>
      <c r="D19" s="145">
        <v>483</v>
      </c>
      <c r="E19" s="145">
        <v>483</v>
      </c>
      <c r="F19" s="213"/>
      <c r="G19" s="94"/>
      <c r="H19" s="77"/>
      <c r="I19" s="77"/>
    </row>
    <row r="20" s="127" customFormat="1" ht="23" customHeight="1" spans="1:9">
      <c r="A20" s="197" t="s">
        <v>273</v>
      </c>
      <c r="B20" s="145">
        <f>SUM(B21:B24)</f>
        <v>26792</v>
      </c>
      <c r="C20" s="145">
        <v>997</v>
      </c>
      <c r="D20" s="145">
        <f>SUM(D21:D24)</f>
        <v>6568</v>
      </c>
      <c r="E20" s="145">
        <f>SUM(E21:E24)</f>
        <v>6568</v>
      </c>
      <c r="F20" s="213">
        <f t="shared" ref="F20:F30" si="2">IF(B20&lt;&gt;0,E20/B20-1,"")</f>
        <v>-0.754852194684981</v>
      </c>
      <c r="G20" s="94">
        <f t="shared" ref="G20:G30" si="3">IF(C20&lt;&gt;0,E20/C20-1,"")</f>
        <v>5.58776328986961</v>
      </c>
      <c r="H20" s="77"/>
      <c r="I20" s="77"/>
    </row>
    <row r="21" s="127" customFormat="1" ht="23" customHeight="1" spans="1:9">
      <c r="A21" s="197" t="s">
        <v>343</v>
      </c>
      <c r="B21" s="145">
        <v>26000</v>
      </c>
      <c r="C21" s="145"/>
      <c r="D21" s="145">
        <v>5600</v>
      </c>
      <c r="E21" s="145">
        <v>5600</v>
      </c>
      <c r="F21" s="213">
        <f t="shared" si="2"/>
        <v>-0.784615384615385</v>
      </c>
      <c r="G21" s="94" t="str">
        <f t="shared" si="3"/>
        <v/>
      </c>
      <c r="H21" s="77"/>
      <c r="I21" s="77"/>
    </row>
    <row r="22" s="127" customFormat="1" ht="23" customHeight="1" spans="1:9">
      <c r="A22" s="217" t="s">
        <v>344</v>
      </c>
      <c r="B22" s="145"/>
      <c r="C22" s="145"/>
      <c r="D22" s="145"/>
      <c r="E22" s="145"/>
      <c r="F22" s="213" t="str">
        <f t="shared" si="2"/>
        <v/>
      </c>
      <c r="G22" s="94" t="str">
        <f t="shared" si="3"/>
        <v/>
      </c>
      <c r="H22" s="77"/>
      <c r="I22" s="77"/>
    </row>
    <row r="23" s="127" customFormat="1" ht="23" customHeight="1" spans="1:9">
      <c r="A23" s="197" t="s">
        <v>345</v>
      </c>
      <c r="B23" s="145">
        <v>11</v>
      </c>
      <c r="C23" s="145">
        <v>15</v>
      </c>
      <c r="D23" s="145">
        <v>10</v>
      </c>
      <c r="E23" s="145">
        <v>10</v>
      </c>
      <c r="F23" s="213">
        <f t="shared" si="2"/>
        <v>-0.0909090909090909</v>
      </c>
      <c r="G23" s="94">
        <f t="shared" si="3"/>
        <v>-0.333333333333333</v>
      </c>
      <c r="H23" s="77"/>
      <c r="I23" s="77"/>
    </row>
    <row r="24" s="127" customFormat="1" ht="23" customHeight="1" spans="1:9">
      <c r="A24" s="197" t="s">
        <v>346</v>
      </c>
      <c r="B24" s="145">
        <v>781</v>
      </c>
      <c r="C24" s="145">
        <v>982</v>
      </c>
      <c r="D24" s="145">
        <v>958</v>
      </c>
      <c r="E24" s="145">
        <v>958</v>
      </c>
      <c r="F24" s="213">
        <f t="shared" si="2"/>
        <v>0.22663252240717</v>
      </c>
      <c r="G24" s="94">
        <f t="shared" si="3"/>
        <v>-0.0244399185336049</v>
      </c>
      <c r="H24" s="77"/>
      <c r="I24" s="77"/>
    </row>
    <row r="25" s="127" customFormat="1" ht="23" customHeight="1" spans="1:9">
      <c r="A25" s="218" t="s">
        <v>274</v>
      </c>
      <c r="B25" s="145">
        <v>4525</v>
      </c>
      <c r="C25" s="145">
        <v>5245</v>
      </c>
      <c r="D25" s="145">
        <v>5250</v>
      </c>
      <c r="E25" s="145">
        <v>5250</v>
      </c>
      <c r="F25" s="213">
        <f t="shared" si="2"/>
        <v>0.160220994475138</v>
      </c>
      <c r="G25" s="94">
        <f t="shared" si="3"/>
        <v>0.000953288846520461</v>
      </c>
      <c r="H25" s="77"/>
      <c r="I25" s="77"/>
    </row>
    <row r="26" s="127" customFormat="1" ht="23" customHeight="1" spans="1:9">
      <c r="A26" s="218" t="s">
        <v>275</v>
      </c>
      <c r="B26" s="145">
        <v>39</v>
      </c>
      <c r="C26" s="145">
        <v>30</v>
      </c>
      <c r="D26" s="145">
        <v>78</v>
      </c>
      <c r="E26" s="145">
        <v>78</v>
      </c>
      <c r="F26" s="213">
        <f t="shared" si="2"/>
        <v>1</v>
      </c>
      <c r="G26" s="94">
        <f t="shared" si="3"/>
        <v>1.6</v>
      </c>
      <c r="H26" s="77"/>
      <c r="I26" s="77"/>
    </row>
    <row r="27" s="127" customFormat="1" ht="23" customHeight="1" spans="1:9">
      <c r="A27" s="218" t="s">
        <v>347</v>
      </c>
      <c r="B27" s="145"/>
      <c r="C27" s="145"/>
      <c r="D27" s="145"/>
      <c r="E27" s="145"/>
      <c r="F27" s="213" t="str">
        <f t="shared" si="2"/>
        <v/>
      </c>
      <c r="G27" s="94" t="str">
        <f t="shared" si="3"/>
        <v/>
      </c>
      <c r="H27" s="77"/>
      <c r="I27" s="77"/>
    </row>
    <row r="28" s="127" customFormat="1" ht="23" customHeight="1" spans="1:9">
      <c r="A28" s="218" t="s">
        <v>348</v>
      </c>
      <c r="B28" s="145"/>
      <c r="C28" s="145"/>
      <c r="D28" s="145"/>
      <c r="E28" s="145"/>
      <c r="F28" s="213" t="str">
        <f t="shared" si="2"/>
        <v/>
      </c>
      <c r="G28" s="94" t="str">
        <f t="shared" si="3"/>
        <v/>
      </c>
      <c r="H28" s="77"/>
      <c r="I28" s="77"/>
    </row>
    <row r="29" s="127" customFormat="1" ht="23" customHeight="1" spans="1:9">
      <c r="A29" s="218" t="s">
        <v>349</v>
      </c>
      <c r="B29" s="145"/>
      <c r="C29" s="145"/>
      <c r="D29" s="145"/>
      <c r="E29" s="145"/>
      <c r="F29" s="213" t="str">
        <f t="shared" si="2"/>
        <v/>
      </c>
      <c r="G29" s="94" t="str">
        <f t="shared" si="3"/>
        <v/>
      </c>
      <c r="H29" s="77"/>
      <c r="I29" s="77"/>
    </row>
    <row r="30" s="77" customFormat="1" ht="23" customHeight="1" spans="1:7">
      <c r="A30" s="153" t="s">
        <v>276</v>
      </c>
      <c r="B30" s="119">
        <f>SUM(B5,B8,B15,B20,B25,B26,B27,)</f>
        <v>49175</v>
      </c>
      <c r="C30" s="119">
        <f>SUM(C5,C8,C15,C20,C25,C26,C27,)</f>
        <v>17742</v>
      </c>
      <c r="D30" s="119">
        <f>SUM(D5,D8,D15,D20,D25,D26,D27,)</f>
        <v>24994</v>
      </c>
      <c r="E30" s="119">
        <f>SUM(E5,E8,E15,E20,E25,E26,E27,)</f>
        <v>24994</v>
      </c>
      <c r="F30" s="219">
        <f t="shared" si="2"/>
        <v>-0.491733604473818</v>
      </c>
      <c r="G30" s="91">
        <f t="shared" si="3"/>
        <v>0.408747604554165</v>
      </c>
    </row>
    <row r="31" s="77" customFormat="1" ht="23" customHeight="1" spans="1:7">
      <c r="A31" s="153"/>
      <c r="B31" s="119"/>
      <c r="C31" s="119"/>
      <c r="D31" s="119"/>
      <c r="E31" s="119"/>
      <c r="F31" s="219"/>
      <c r="G31" s="91"/>
    </row>
    <row r="32" s="77" customFormat="1" ht="23" customHeight="1" spans="1:7">
      <c r="A32" s="220" t="s">
        <v>277</v>
      </c>
      <c r="B32" s="119">
        <f>SUM(B33:B35)</f>
        <v>1260</v>
      </c>
      <c r="C32" s="119">
        <f>SUM(C33:C35)</f>
        <v>21470</v>
      </c>
      <c r="D32" s="119">
        <f>SUM(D33:D35)</f>
        <v>63970</v>
      </c>
      <c r="E32" s="119">
        <f>SUM(E33:E35)</f>
        <v>63970</v>
      </c>
      <c r="F32" s="219">
        <f>IF(B32&lt;&gt;0,E32/B32-1,"")</f>
        <v>49.7698412698413</v>
      </c>
      <c r="G32" s="91">
        <f>IF(C32&lt;&gt;0,E32/C32-1,"")</f>
        <v>1.9795062878435</v>
      </c>
    </row>
    <row r="33" s="77" customFormat="1" ht="23" customHeight="1" spans="1:7">
      <c r="A33" s="218" t="s">
        <v>350</v>
      </c>
      <c r="B33" s="145">
        <v>600</v>
      </c>
      <c r="C33" s="145">
        <v>2100</v>
      </c>
      <c r="D33" s="145">
        <v>2100</v>
      </c>
      <c r="E33" s="145">
        <v>2100</v>
      </c>
      <c r="F33" s="213">
        <f>IF(B33&lt;&gt;0,E33/B33-1,"")</f>
        <v>2.5</v>
      </c>
      <c r="G33" s="94">
        <f>IF(C33&lt;&gt;0,E33/C33-1,"")</f>
        <v>0</v>
      </c>
    </row>
    <row r="34" s="77" customFormat="1" ht="23" customHeight="1" spans="1:7">
      <c r="A34" s="218" t="s">
        <v>351</v>
      </c>
      <c r="B34" s="145">
        <v>660</v>
      </c>
      <c r="C34" s="145">
        <v>19370</v>
      </c>
      <c r="D34" s="145">
        <v>19370</v>
      </c>
      <c r="E34" s="145">
        <v>19370</v>
      </c>
      <c r="F34" s="213">
        <f>IF(B34&lt;&gt;0,E34/B34-1,"")</f>
        <v>28.3484848484848</v>
      </c>
      <c r="G34" s="94">
        <f>IF(C34&lt;&gt;0,E34/C34-1,"")</f>
        <v>0</v>
      </c>
    </row>
    <row r="35" s="77" customFormat="1" ht="23" customHeight="1" spans="1:7">
      <c r="A35" s="218" t="s">
        <v>352</v>
      </c>
      <c r="B35" s="145"/>
      <c r="C35" s="145"/>
      <c r="D35" s="145">
        <v>42500</v>
      </c>
      <c r="E35" s="145">
        <v>42500</v>
      </c>
      <c r="F35" s="213" t="str">
        <f>IF(B35&lt;&gt;0,E35/B35-1,"")</f>
        <v/>
      </c>
      <c r="G35" s="94" t="str">
        <f>IF(C35&lt;&gt;0,E35/C35-1,"")</f>
        <v/>
      </c>
    </row>
    <row r="36" s="77" customFormat="1" ht="23" customHeight="1" spans="1:7">
      <c r="A36" s="220" t="s">
        <v>282</v>
      </c>
      <c r="B36" s="119">
        <f>SUM(B37,B40,B41)</f>
        <v>16018</v>
      </c>
      <c r="C36" s="119">
        <f>SUM(C37,C40,C41)</f>
        <v>2681</v>
      </c>
      <c r="D36" s="119">
        <f>SUM(D37,D40,D41)</f>
        <v>11774</v>
      </c>
      <c r="E36" s="119">
        <f>SUM(E37,E40,E41)</f>
        <v>10316</v>
      </c>
      <c r="F36" s="219">
        <f t="shared" ref="F36:F42" si="4">IF(B36&lt;&gt;0,E36/B36-1,"")</f>
        <v>-0.355974528655263</v>
      </c>
      <c r="G36" s="91">
        <f t="shared" ref="G36:G42" si="5">IF(C36&lt;&gt;0,E36/C36-1,"")</f>
        <v>2.84781797836628</v>
      </c>
    </row>
    <row r="37" s="77" customFormat="1" ht="23" customHeight="1" spans="1:7">
      <c r="A37" s="197" t="s">
        <v>353</v>
      </c>
      <c r="B37" s="145">
        <f>SUM(B38:B39)</f>
        <v>2469</v>
      </c>
      <c r="C37" s="145">
        <f>SUM(C38:C39)</f>
        <v>2681</v>
      </c>
      <c r="D37" s="145">
        <f>SUM(D38:D39)</f>
        <v>2303</v>
      </c>
      <c r="E37" s="145">
        <f>SUM(E38:E39)</f>
        <v>2309</v>
      </c>
      <c r="F37" s="213">
        <f t="shared" si="4"/>
        <v>-0.0648035641960307</v>
      </c>
      <c r="G37" s="94">
        <f t="shared" si="5"/>
        <v>-0.138754196195449</v>
      </c>
    </row>
    <row r="38" s="77" customFormat="1" ht="23" customHeight="1" spans="1:7">
      <c r="A38" s="197" t="s">
        <v>354</v>
      </c>
      <c r="B38" s="145"/>
      <c r="C38" s="145"/>
      <c r="D38" s="145"/>
      <c r="E38" s="145"/>
      <c r="F38" s="213" t="str">
        <f t="shared" si="4"/>
        <v/>
      </c>
      <c r="G38" s="94" t="str">
        <f t="shared" si="5"/>
        <v/>
      </c>
    </row>
    <row r="39" s="77" customFormat="1" ht="23" customHeight="1" spans="1:7">
      <c r="A39" s="197" t="s">
        <v>355</v>
      </c>
      <c r="B39" s="145">
        <v>2469</v>
      </c>
      <c r="C39" s="145">
        <v>2681</v>
      </c>
      <c r="D39" s="145">
        <v>2303</v>
      </c>
      <c r="E39" s="145">
        <v>2309</v>
      </c>
      <c r="F39" s="213">
        <f t="shared" si="4"/>
        <v>-0.0648035641960307</v>
      </c>
      <c r="G39" s="94">
        <f t="shared" si="5"/>
        <v>-0.138754196195449</v>
      </c>
    </row>
    <row r="40" s="77" customFormat="1" ht="23" customHeight="1" spans="1:7">
      <c r="A40" s="197" t="s">
        <v>286</v>
      </c>
      <c r="B40" s="145">
        <v>8546</v>
      </c>
      <c r="C40" s="145"/>
      <c r="D40" s="145">
        <v>3000</v>
      </c>
      <c r="E40" s="145">
        <v>1417</v>
      </c>
      <c r="F40" s="213">
        <f t="shared" si="4"/>
        <v>-0.834191434589282</v>
      </c>
      <c r="G40" s="94" t="str">
        <f t="shared" si="5"/>
        <v/>
      </c>
    </row>
    <row r="41" s="77" customFormat="1" ht="23" customHeight="1" spans="1:7">
      <c r="A41" s="197" t="s">
        <v>356</v>
      </c>
      <c r="B41" s="145">
        <v>5003</v>
      </c>
      <c r="C41" s="145"/>
      <c r="D41" s="145">
        <v>6471</v>
      </c>
      <c r="E41" s="145">
        <v>6590</v>
      </c>
      <c r="F41" s="213">
        <f t="shared" si="4"/>
        <v>0.317209674195483</v>
      </c>
      <c r="G41" s="94" t="str">
        <f t="shared" si="5"/>
        <v/>
      </c>
    </row>
    <row r="42" s="77" customFormat="1" ht="23" customHeight="1" spans="1:7">
      <c r="A42" s="197"/>
      <c r="B42" s="145"/>
      <c r="C42" s="145"/>
      <c r="D42" s="145"/>
      <c r="E42" s="145"/>
      <c r="F42" s="213"/>
      <c r="G42" s="94"/>
    </row>
    <row r="43" s="77" customFormat="1" ht="23" customHeight="1" spans="1:7">
      <c r="A43" s="153" t="s">
        <v>290</v>
      </c>
      <c r="B43" s="119">
        <f>SUM(B30,B32,B36)</f>
        <v>66453</v>
      </c>
      <c r="C43" s="119">
        <f>SUM(C30,C32,C36)</f>
        <v>41893</v>
      </c>
      <c r="D43" s="119">
        <f>SUM(D30,D32,D36)</f>
        <v>100738</v>
      </c>
      <c r="E43" s="119">
        <f>SUM(E30,E32,E36)</f>
        <v>99280</v>
      </c>
      <c r="F43" s="219">
        <f>IF(B43&lt;&gt;0,E43/B43-1,"")</f>
        <v>0.493988232284472</v>
      </c>
      <c r="G43" s="91">
        <f>IF(C43&lt;&gt;0,E43/C43-1,"")</f>
        <v>1.36984699114411</v>
      </c>
    </row>
    <row r="50" ht="9" customHeight="1"/>
  </sheetData>
  <mergeCells count="5">
    <mergeCell ref="A1:G1"/>
    <mergeCell ref="C3:E3"/>
    <mergeCell ref="F3:G3"/>
    <mergeCell ref="A3:A4"/>
    <mergeCell ref="B3:B4"/>
  </mergeCells>
  <conditionalFormatting sqref="G7:G9 G11:G43">
    <cfRule type="cellIs" dxfId="1" priority="8" stopIfTrue="1" operator="lessThan">
      <formula>0</formula>
    </cfRule>
    <cfRule type="cellIs" dxfId="2" priority="9" stopIfTrue="1" operator="greaterThan">
      <formula>5</formula>
    </cfRule>
  </conditionalFormatting>
  <printOptions horizontalCentered="1"/>
  <pageMargins left="0.472222222222222" right="0.511805555555556" top="0.432638888888889" bottom="0.609722222222222" header="0.314583333333333" footer="0.389583333333333"/>
  <pageSetup paperSize="9" scale="75" orientation="portrait" useFirstPageNumber="1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38"/>
  <sheetViews>
    <sheetView zoomScale="110" zoomScaleNormal="110" workbookViewId="0">
      <selection activeCell="A1" sqref="A1:F1"/>
    </sheetView>
  </sheetViews>
  <sheetFormatPr defaultColWidth="9" defaultRowHeight="14.25" outlineLevelCol="5"/>
  <cols>
    <col min="1" max="1" width="37.675" style="103" customWidth="1"/>
    <col min="2" max="2" width="8.06666666666667" style="103" customWidth="1"/>
    <col min="3" max="3" width="8.75" style="103" customWidth="1"/>
    <col min="4" max="4" width="8.74166666666667" style="103" customWidth="1"/>
    <col min="5" max="5" width="11.2416666666667" style="103" customWidth="1"/>
    <col min="6" max="6" width="10.625" style="103" customWidth="1"/>
    <col min="7" max="7" width="10.75" style="103" customWidth="1"/>
    <col min="8" max="16384" width="9" style="103"/>
  </cols>
  <sheetData>
    <row r="1" s="99" customFormat="1" ht="30" customHeight="1" spans="1:6">
      <c r="A1" s="104" t="s">
        <v>357</v>
      </c>
      <c r="B1" s="104"/>
      <c r="C1" s="104"/>
      <c r="D1" s="104"/>
      <c r="E1" s="104"/>
      <c r="F1" s="104"/>
    </row>
    <row r="2" s="100" customFormat="1" ht="20.1" customHeight="1" spans="1:6">
      <c r="A2" s="105" t="s">
        <v>358</v>
      </c>
      <c r="B2" s="106"/>
      <c r="C2" s="206"/>
      <c r="D2" s="107"/>
      <c r="E2" s="107"/>
      <c r="F2" s="108" t="s">
        <v>39</v>
      </c>
    </row>
    <row r="3" s="101" customFormat="1" ht="21" customHeight="1" spans="1:6">
      <c r="A3" s="109" t="s">
        <v>40</v>
      </c>
      <c r="B3" s="110" t="s">
        <v>359</v>
      </c>
      <c r="C3" s="110" t="s">
        <v>360</v>
      </c>
      <c r="D3" s="110"/>
      <c r="E3" s="109" t="s">
        <v>43</v>
      </c>
      <c r="F3" s="111"/>
    </row>
    <row r="4" s="101" customFormat="1" ht="31" customHeight="1" spans="1:6">
      <c r="A4" s="111"/>
      <c r="B4" s="110"/>
      <c r="C4" s="36" t="s">
        <v>44</v>
      </c>
      <c r="D4" s="36" t="s">
        <v>46</v>
      </c>
      <c r="E4" s="36" t="s">
        <v>361</v>
      </c>
      <c r="F4" s="36" t="s">
        <v>362</v>
      </c>
    </row>
    <row r="5" s="102" customFormat="1" ht="19.5" customHeight="1" spans="1:6">
      <c r="A5" s="112" t="s">
        <v>363</v>
      </c>
      <c r="B5" s="113"/>
      <c r="C5" s="113"/>
      <c r="D5" s="113"/>
      <c r="E5" s="121" t="str">
        <f>IF(B5&lt;&gt;0,D5/B5-1,"")</f>
        <v/>
      </c>
      <c r="F5" s="121" t="str">
        <f>IF(C5&lt;&gt;0,D5/C5-1,"")</f>
        <v/>
      </c>
    </row>
    <row r="6" s="102" customFormat="1" ht="19.5" customHeight="1" spans="1:6">
      <c r="A6" s="112" t="s">
        <v>364</v>
      </c>
      <c r="B6" s="113"/>
      <c r="C6" s="113"/>
      <c r="D6" s="113"/>
      <c r="E6" s="121" t="str">
        <f t="shared" ref="E6:E39" si="0">IF(B6&lt;&gt;0,D6/B6-1,"")</f>
        <v/>
      </c>
      <c r="F6" s="121" t="str">
        <f t="shared" ref="F6:F39" si="1">IF(C6&lt;&gt;0,D6/C6-1,"")</f>
        <v/>
      </c>
    </row>
    <row r="7" s="102" customFormat="1" ht="19.5" customHeight="1" spans="1:6">
      <c r="A7" s="112" t="s">
        <v>365</v>
      </c>
      <c r="B7" s="113"/>
      <c r="C7" s="113"/>
      <c r="D7" s="113"/>
      <c r="E7" s="121" t="str">
        <f t="shared" si="0"/>
        <v/>
      </c>
      <c r="F7" s="121" t="str">
        <f t="shared" si="1"/>
        <v/>
      </c>
    </row>
    <row r="8" s="102" customFormat="1" ht="19.5" customHeight="1" spans="1:6">
      <c r="A8" s="112" t="s">
        <v>366</v>
      </c>
      <c r="B8" s="113"/>
      <c r="C8" s="113"/>
      <c r="D8" s="113"/>
      <c r="E8" s="121" t="str">
        <f t="shared" si="0"/>
        <v/>
      </c>
      <c r="F8" s="121" t="str">
        <f t="shared" si="1"/>
        <v/>
      </c>
    </row>
    <row r="9" s="102" customFormat="1" ht="19.5" customHeight="1" spans="1:6">
      <c r="A9" s="112" t="s">
        <v>367</v>
      </c>
      <c r="B9" s="113"/>
      <c r="C9" s="113"/>
      <c r="D9" s="113"/>
      <c r="E9" s="121" t="str">
        <f t="shared" si="0"/>
        <v/>
      </c>
      <c r="F9" s="121" t="str">
        <f t="shared" si="1"/>
        <v/>
      </c>
    </row>
    <row r="10" s="102" customFormat="1" ht="19.5" customHeight="1" spans="1:6">
      <c r="A10" s="117"/>
      <c r="B10" s="113"/>
      <c r="C10" s="113"/>
      <c r="D10" s="113"/>
      <c r="E10" s="121" t="str">
        <f t="shared" si="0"/>
        <v/>
      </c>
      <c r="F10" s="121" t="str">
        <f t="shared" si="1"/>
        <v/>
      </c>
    </row>
    <row r="11" s="102" customFormat="1" ht="19.5" customHeight="1" spans="1:6">
      <c r="A11" s="118" t="s">
        <v>74</v>
      </c>
      <c r="B11" s="119"/>
      <c r="C11" s="119"/>
      <c r="D11" s="119"/>
      <c r="E11" s="121" t="str">
        <f t="shared" si="0"/>
        <v/>
      </c>
      <c r="F11" s="121" t="str">
        <f t="shared" si="1"/>
        <v/>
      </c>
    </row>
    <row r="12" s="100" customFormat="1" ht="19.5" customHeight="1" spans="1:6">
      <c r="A12" s="112" t="s">
        <v>368</v>
      </c>
      <c r="B12" s="115">
        <v>11</v>
      </c>
      <c r="C12" s="115">
        <v>11</v>
      </c>
      <c r="D12" s="115">
        <v>11</v>
      </c>
      <c r="E12" s="121">
        <f t="shared" si="0"/>
        <v>0</v>
      </c>
      <c r="F12" s="121">
        <f t="shared" si="1"/>
        <v>0</v>
      </c>
    </row>
    <row r="13" s="100" customFormat="1" ht="19.5" customHeight="1" spans="1:6">
      <c r="A13" s="112" t="s">
        <v>369</v>
      </c>
      <c r="B13" s="115"/>
      <c r="C13" s="115"/>
      <c r="D13" s="115"/>
      <c r="E13" s="121" t="str">
        <f t="shared" si="0"/>
        <v/>
      </c>
      <c r="F13" s="121" t="str">
        <f t="shared" si="1"/>
        <v/>
      </c>
    </row>
    <row r="14" s="100" customFormat="1" ht="19.5" customHeight="1" spans="1:6">
      <c r="A14" s="112" t="s">
        <v>370</v>
      </c>
      <c r="B14" s="115"/>
      <c r="C14" s="115"/>
      <c r="D14" s="115"/>
      <c r="E14" s="121" t="str">
        <f t="shared" si="0"/>
        <v/>
      </c>
      <c r="F14" s="121" t="str">
        <f t="shared" si="1"/>
        <v/>
      </c>
    </row>
    <row r="15" s="102" customFormat="1" ht="19.5" customHeight="1" spans="1:6">
      <c r="A15" s="118" t="s">
        <v>87</v>
      </c>
      <c r="B15" s="113">
        <f>SUM(B11,B12,B13,B14)</f>
        <v>11</v>
      </c>
      <c r="C15" s="113">
        <f>SUM(C11,C12,C13,C14)</f>
        <v>11</v>
      </c>
      <c r="D15" s="113">
        <f>SUM(D11,D12,D13,D14)</f>
        <v>11</v>
      </c>
      <c r="E15" s="121">
        <f t="shared" si="0"/>
        <v>0</v>
      </c>
      <c r="F15" s="121">
        <f t="shared" si="1"/>
        <v>0</v>
      </c>
    </row>
    <row r="16" s="102" customFormat="1" ht="19.5" customHeight="1" spans="1:6">
      <c r="A16" s="122"/>
      <c r="B16" s="113"/>
      <c r="C16" s="113"/>
      <c r="D16" s="113"/>
      <c r="E16" s="121" t="str">
        <f t="shared" si="0"/>
        <v/>
      </c>
      <c r="F16" s="121" t="str">
        <f t="shared" si="1"/>
        <v/>
      </c>
    </row>
    <row r="17" s="103" customFormat="1" ht="19.5" customHeight="1" spans="1:6">
      <c r="A17" s="207" t="s">
        <v>371</v>
      </c>
      <c r="B17" s="115">
        <f>SUM(B18:B23)</f>
        <v>11</v>
      </c>
      <c r="C17" s="115">
        <f>SUM(C18:C23)</f>
        <v>11</v>
      </c>
      <c r="D17" s="115">
        <f>SUM(D18:D23)</f>
        <v>11</v>
      </c>
      <c r="E17" s="120">
        <f t="shared" si="0"/>
        <v>0</v>
      </c>
      <c r="F17" s="120">
        <f t="shared" si="1"/>
        <v>0</v>
      </c>
    </row>
    <row r="18" s="103" customFormat="1" ht="19.5" customHeight="1" spans="1:6">
      <c r="A18" s="207" t="s">
        <v>372</v>
      </c>
      <c r="B18" s="115"/>
      <c r="C18" s="115"/>
      <c r="D18" s="115"/>
      <c r="E18" s="120" t="str">
        <f t="shared" si="0"/>
        <v/>
      </c>
      <c r="F18" s="120" t="str">
        <f t="shared" si="1"/>
        <v/>
      </c>
    </row>
    <row r="19" s="103" customFormat="1" ht="19.5" customHeight="1" spans="1:6">
      <c r="A19" s="207" t="s">
        <v>373</v>
      </c>
      <c r="B19" s="115"/>
      <c r="C19" s="115"/>
      <c r="D19" s="115"/>
      <c r="E19" s="120" t="str">
        <f t="shared" si="0"/>
        <v/>
      </c>
      <c r="F19" s="120" t="str">
        <f t="shared" si="1"/>
        <v/>
      </c>
    </row>
    <row r="20" s="103" customFormat="1" ht="19.5" customHeight="1" spans="1:6">
      <c r="A20" s="207" t="s">
        <v>374</v>
      </c>
      <c r="B20" s="115">
        <v>11</v>
      </c>
      <c r="C20" s="115">
        <v>11</v>
      </c>
      <c r="D20" s="115">
        <v>11</v>
      </c>
      <c r="E20" s="120">
        <f t="shared" si="0"/>
        <v>0</v>
      </c>
      <c r="F20" s="120">
        <f t="shared" si="1"/>
        <v>0</v>
      </c>
    </row>
    <row r="21" s="103" customFormat="1" ht="19.5" customHeight="1" spans="1:6">
      <c r="A21" s="207" t="s">
        <v>375</v>
      </c>
      <c r="B21" s="115"/>
      <c r="C21" s="115"/>
      <c r="D21" s="115"/>
      <c r="E21" s="120" t="str">
        <f t="shared" si="0"/>
        <v/>
      </c>
      <c r="F21" s="120" t="str">
        <f t="shared" si="1"/>
        <v/>
      </c>
    </row>
    <row r="22" s="103" customFormat="1" ht="19.5" customHeight="1" spans="1:6">
      <c r="A22" s="207" t="s">
        <v>376</v>
      </c>
      <c r="B22" s="115"/>
      <c r="C22" s="115"/>
      <c r="D22" s="115"/>
      <c r="E22" s="120" t="str">
        <f t="shared" si="0"/>
        <v/>
      </c>
      <c r="F22" s="120" t="str">
        <f t="shared" si="1"/>
        <v/>
      </c>
    </row>
    <row r="23" s="103" customFormat="1" ht="19.5" customHeight="1" spans="1:6">
      <c r="A23" s="207" t="s">
        <v>377</v>
      </c>
      <c r="B23" s="115"/>
      <c r="C23" s="115"/>
      <c r="D23" s="115"/>
      <c r="E23" s="120" t="str">
        <f t="shared" si="0"/>
        <v/>
      </c>
      <c r="F23" s="120" t="str">
        <f t="shared" si="1"/>
        <v/>
      </c>
    </row>
    <row r="24" s="103" customFormat="1" ht="19.5" customHeight="1" spans="1:6">
      <c r="A24" s="207" t="s">
        <v>378</v>
      </c>
      <c r="B24" s="145"/>
      <c r="C24" s="145"/>
      <c r="D24" s="145"/>
      <c r="E24" s="120" t="str">
        <f t="shared" si="0"/>
        <v/>
      </c>
      <c r="F24" s="120" t="str">
        <f t="shared" si="1"/>
        <v/>
      </c>
    </row>
    <row r="25" s="103" customFormat="1" ht="19.5" customHeight="1" spans="1:6">
      <c r="A25" s="208" t="s">
        <v>379</v>
      </c>
      <c r="B25" s="123"/>
      <c r="C25" s="123"/>
      <c r="D25" s="123"/>
      <c r="E25" s="120" t="str">
        <f t="shared" si="0"/>
        <v/>
      </c>
      <c r="F25" s="120" t="str">
        <f t="shared" si="1"/>
        <v/>
      </c>
    </row>
    <row r="26" s="103" customFormat="1" ht="19.5" customHeight="1" spans="1:6">
      <c r="A26" s="207" t="s">
        <v>380</v>
      </c>
      <c r="B26" s="115"/>
      <c r="C26" s="115"/>
      <c r="D26" s="115"/>
      <c r="E26" s="120" t="str">
        <f t="shared" si="0"/>
        <v/>
      </c>
      <c r="F26" s="120" t="str">
        <f t="shared" si="1"/>
        <v/>
      </c>
    </row>
    <row r="27" s="103" customFormat="1" ht="19.5" customHeight="1" spans="1:6">
      <c r="A27" s="207" t="s">
        <v>381</v>
      </c>
      <c r="B27" s="115"/>
      <c r="C27" s="115"/>
      <c r="D27" s="115"/>
      <c r="E27" s="120" t="str">
        <f t="shared" si="0"/>
        <v/>
      </c>
      <c r="F27" s="120" t="str">
        <f t="shared" si="1"/>
        <v/>
      </c>
    </row>
    <row r="28" s="103" customFormat="1" ht="19.5" customHeight="1" spans="1:6">
      <c r="A28" s="207" t="s">
        <v>382</v>
      </c>
      <c r="B28" s="115"/>
      <c r="C28" s="115"/>
      <c r="D28" s="115"/>
      <c r="E28" s="120" t="str">
        <f t="shared" si="0"/>
        <v/>
      </c>
      <c r="F28" s="120" t="str">
        <f t="shared" si="1"/>
        <v/>
      </c>
    </row>
    <row r="29" s="103" customFormat="1" ht="19.5" customHeight="1" spans="1:6">
      <c r="A29" s="207" t="s">
        <v>383</v>
      </c>
      <c r="B29" s="115"/>
      <c r="C29" s="115"/>
      <c r="D29" s="115"/>
      <c r="E29" s="120" t="str">
        <f t="shared" si="0"/>
        <v/>
      </c>
      <c r="F29" s="120" t="str">
        <f t="shared" si="1"/>
        <v/>
      </c>
    </row>
    <row r="30" s="103" customFormat="1" ht="19.5" customHeight="1" spans="1:6">
      <c r="A30" s="209" t="s">
        <v>384</v>
      </c>
      <c r="B30" s="115"/>
      <c r="C30" s="115"/>
      <c r="D30" s="115"/>
      <c r="E30" s="120" t="str">
        <f t="shared" si="0"/>
        <v/>
      </c>
      <c r="F30" s="120" t="str">
        <f t="shared" si="1"/>
        <v/>
      </c>
    </row>
    <row r="31" s="103" customFormat="1" ht="19.5" customHeight="1" spans="1:6">
      <c r="A31" s="207" t="s">
        <v>385</v>
      </c>
      <c r="B31" s="115"/>
      <c r="C31" s="115"/>
      <c r="D31" s="115"/>
      <c r="E31" s="120" t="str">
        <f t="shared" si="0"/>
        <v/>
      </c>
      <c r="F31" s="120" t="str">
        <f t="shared" si="1"/>
        <v/>
      </c>
    </row>
    <row r="32" s="103" customFormat="1" ht="19.5" customHeight="1" spans="1:6">
      <c r="A32" s="207" t="s">
        <v>386</v>
      </c>
      <c r="B32" s="115"/>
      <c r="C32" s="115"/>
      <c r="D32" s="115"/>
      <c r="E32" s="120" t="str">
        <f t="shared" si="0"/>
        <v/>
      </c>
      <c r="F32" s="120" t="str">
        <f t="shared" si="1"/>
        <v/>
      </c>
    </row>
    <row r="33" s="103" customFormat="1" ht="19.5" customHeight="1" spans="1:6">
      <c r="A33" s="207"/>
      <c r="B33" s="115"/>
      <c r="C33" s="115"/>
      <c r="D33" s="115"/>
      <c r="E33" s="120"/>
      <c r="F33" s="120"/>
    </row>
    <row r="34" s="103" customFormat="1" ht="19.5" customHeight="1" spans="1:6">
      <c r="A34" s="118" t="s">
        <v>276</v>
      </c>
      <c r="B34" s="113">
        <f>SUM(B17,B24,B27,B29,B31)</f>
        <v>11</v>
      </c>
      <c r="C34" s="113">
        <f>SUM(C17,C24,C27,C29,C31)</f>
        <v>11</v>
      </c>
      <c r="D34" s="113">
        <f>SUM(D17,D24,D27,D29,D31)</f>
        <v>11</v>
      </c>
      <c r="E34" s="121">
        <f>IF(B34&lt;&gt;0,D34/B34-1,"")</f>
        <v>0</v>
      </c>
      <c r="F34" s="121">
        <f>IF(C34&lt;&gt;0,D34/C34-1,"")</f>
        <v>0</v>
      </c>
    </row>
    <row r="35" s="103" customFormat="1" ht="19.5" customHeight="1" spans="1:6">
      <c r="A35" s="207" t="s">
        <v>387</v>
      </c>
      <c r="B35" s="115"/>
      <c r="C35" s="115"/>
      <c r="D35" s="115"/>
      <c r="E35" s="121" t="str">
        <f>IF(B35&lt;&gt;0,D35/B35-1,"")</f>
        <v/>
      </c>
      <c r="F35" s="120" t="str">
        <f>IF(C35&lt;&gt;0,D35/C35-1,"")</f>
        <v/>
      </c>
    </row>
    <row r="36" s="103" customFormat="1" ht="19.5" customHeight="1" spans="1:6">
      <c r="A36" s="207" t="s">
        <v>388</v>
      </c>
      <c r="B36" s="115"/>
      <c r="C36" s="115"/>
      <c r="D36" s="115"/>
      <c r="E36" s="121" t="str">
        <f>IF(B36&lt;&gt;0,D36/B36-1,"")</f>
        <v/>
      </c>
      <c r="F36" s="120" t="str">
        <f>IF(C36&lt;&gt;0,D36/C36-1,"")</f>
        <v/>
      </c>
    </row>
    <row r="37" s="103" customFormat="1" ht="19.5" customHeight="1" spans="1:6">
      <c r="A37" s="207" t="s">
        <v>389</v>
      </c>
      <c r="B37" s="115"/>
      <c r="C37" s="115"/>
      <c r="D37" s="115"/>
      <c r="E37" s="121" t="str">
        <f>IF(B37&lt;&gt;0,D37/B37-1,"")</f>
        <v/>
      </c>
      <c r="F37" s="120" t="str">
        <f>IF(C37&lt;&gt;0,D37/C37-1,"")</f>
        <v/>
      </c>
    </row>
    <row r="38" s="103" customFormat="1" ht="19.5" customHeight="1" spans="1:6">
      <c r="A38" s="118" t="s">
        <v>290</v>
      </c>
      <c r="B38" s="113">
        <f>SUM(B34,B35,B36,B37)</f>
        <v>11</v>
      </c>
      <c r="C38" s="113">
        <f>SUM(C34,C35,C36,C37)</f>
        <v>11</v>
      </c>
      <c r="D38" s="113">
        <f>SUM(D34,D35,D36,D37)</f>
        <v>11</v>
      </c>
      <c r="E38" s="121">
        <f>IF(B38&lt;&gt;0,D38/B38-1,"")</f>
        <v>0</v>
      </c>
      <c r="F38" s="121">
        <f>IF(C38&lt;&gt;0,D38/C38-1,"")</f>
        <v>0</v>
      </c>
    </row>
  </sheetData>
  <mergeCells count="5">
    <mergeCell ref="A1:F1"/>
    <mergeCell ref="C3:D3"/>
    <mergeCell ref="E3:F3"/>
    <mergeCell ref="A3:A4"/>
    <mergeCell ref="B3:B4"/>
  </mergeCells>
  <conditionalFormatting sqref="A5">
    <cfRule type="expression" dxfId="0" priority="41" stopIfTrue="1">
      <formula>"len($A:$A)=3"</formula>
    </cfRule>
  </conditionalFormatting>
  <conditionalFormatting sqref="A6">
    <cfRule type="expression" dxfId="0" priority="31" stopIfTrue="1">
      <formula>"len($A:$A)=3"</formula>
    </cfRule>
  </conditionalFormatting>
  <conditionalFormatting sqref="A7">
    <cfRule type="expression" dxfId="0" priority="28" stopIfTrue="1">
      <formula>"len($A:$A)=3"</formula>
    </cfRule>
  </conditionalFormatting>
  <conditionalFormatting sqref="A8">
    <cfRule type="expression" dxfId="0" priority="26" stopIfTrue="1">
      <formula>"len($A:$A)=3"</formula>
    </cfRule>
  </conditionalFormatting>
  <conditionalFormatting sqref="A9">
    <cfRule type="expression" dxfId="0" priority="24" stopIfTrue="1">
      <formula>"len($A:$A)=3"</formula>
    </cfRule>
  </conditionalFormatting>
  <conditionalFormatting sqref="A10">
    <cfRule type="expression" dxfId="0" priority="34" stopIfTrue="1">
      <formula>"len($A:$A)=3"</formula>
    </cfRule>
  </conditionalFormatting>
  <conditionalFormatting sqref="A12">
    <cfRule type="expression" dxfId="0" priority="36" stopIfTrue="1">
      <formula>"len($A:$A)=3"</formula>
    </cfRule>
  </conditionalFormatting>
  <conditionalFormatting sqref="A24">
    <cfRule type="expression" dxfId="0" priority="2" stopIfTrue="1">
      <formula>"len($A:$A)=3"</formula>
    </cfRule>
  </conditionalFormatting>
  <conditionalFormatting sqref="A27">
    <cfRule type="expression" dxfId="0" priority="13" stopIfTrue="1">
      <formula>"len($A:$A)=3"</formula>
    </cfRule>
  </conditionalFormatting>
  <conditionalFormatting sqref="A29">
    <cfRule type="expression" dxfId="0" priority="11" stopIfTrue="1">
      <formula>"len($A:$A)=3"</formula>
    </cfRule>
  </conditionalFormatting>
  <conditionalFormatting sqref="A31">
    <cfRule type="expression" dxfId="0" priority="9" stopIfTrue="1">
      <formula>"len($A:$A)=3"</formula>
    </cfRule>
  </conditionalFormatting>
  <conditionalFormatting sqref="A34">
    <cfRule type="expression" dxfId="0" priority="7" stopIfTrue="1">
      <formula>"len($A:$A)=3"</formula>
    </cfRule>
  </conditionalFormatting>
  <conditionalFormatting sqref="A36">
    <cfRule type="expression" dxfId="0" priority="19" stopIfTrue="1">
      <formula>"len($A:$A)=3"</formula>
    </cfRule>
  </conditionalFormatting>
  <conditionalFormatting sqref="A37">
    <cfRule type="expression" dxfId="0" priority="3" stopIfTrue="1">
      <formula>"len($A:$A)=3"</formula>
    </cfRule>
  </conditionalFormatting>
  <conditionalFormatting sqref="A38">
    <cfRule type="expression" dxfId="0" priority="5" stopIfTrue="1">
      <formula>"len($A:$A)=3"</formula>
    </cfRule>
  </conditionalFormatting>
  <conditionalFormatting sqref="A17:A23">
    <cfRule type="expression" dxfId="0" priority="23" stopIfTrue="1">
      <formula>"len($A:$A)=3"</formula>
    </cfRule>
  </conditionalFormatting>
  <conditionalFormatting sqref="A32:A33">
    <cfRule type="expression" dxfId="0" priority="21" stopIfTrue="1">
      <formula>"len($A:$A)=3"</formula>
    </cfRule>
  </conditionalFormatting>
  <conditionalFormatting sqref="A17:A23 A25:A26">
    <cfRule type="expression" dxfId="0" priority="22" stopIfTrue="1">
      <formula>"len($A:$A)=3"</formula>
    </cfRule>
  </conditionalFormatting>
  <printOptions horizontalCentered="1"/>
  <pageMargins left="0.432638888888889" right="0.432638888888889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5"/>
  <sheetViews>
    <sheetView showZeros="0" zoomScale="120" zoomScaleNormal="120" workbookViewId="0">
      <pane ySplit="4" topLeftCell="A5" activePane="bottomLeft" state="frozen"/>
      <selection/>
      <selection pane="bottomLeft" activeCell="A1" sqref="A1:D1"/>
    </sheetView>
  </sheetViews>
  <sheetFormatPr defaultColWidth="8.75" defaultRowHeight="14.25" outlineLevelCol="6"/>
  <cols>
    <col min="1" max="1" width="42.4583333333333" style="127" customWidth="1"/>
    <col min="2" max="2" width="14.875" style="127" customWidth="1"/>
    <col min="3" max="3" width="13.375" style="127" customWidth="1"/>
    <col min="4" max="4" width="11.625" style="128" customWidth="1"/>
    <col min="5" max="5" width="22.375" style="127" customWidth="1"/>
    <col min="6" max="6" width="10.625" style="127" customWidth="1"/>
    <col min="7" max="7" width="10.75" style="127" customWidth="1"/>
    <col min="8" max="32" width="9" style="127"/>
    <col min="33" max="16384" width="8.75" style="127"/>
  </cols>
  <sheetData>
    <row r="1" s="125" customFormat="1" ht="24" spans="1:4">
      <c r="A1" s="129" t="s">
        <v>390</v>
      </c>
      <c r="B1" s="129"/>
      <c r="C1" s="129"/>
      <c r="D1" s="129"/>
    </row>
    <row r="2" s="130" customFormat="1" ht="18.25" customHeight="1" spans="1:4">
      <c r="A2" s="130" t="s">
        <v>391</v>
      </c>
      <c r="B2" s="131"/>
      <c r="D2" s="167" t="s">
        <v>39</v>
      </c>
    </row>
    <row r="3" s="192" customFormat="1" ht="18.25" customHeight="1" spans="1:4">
      <c r="A3" s="168" t="s">
        <v>40</v>
      </c>
      <c r="B3" s="85" t="s">
        <v>392</v>
      </c>
      <c r="C3" s="85" t="s">
        <v>393</v>
      </c>
      <c r="D3" s="85"/>
    </row>
    <row r="4" s="192" customFormat="1" ht="18.25" customHeight="1" spans="1:4">
      <c r="A4" s="168"/>
      <c r="B4" s="85"/>
      <c r="C4" s="85" t="s">
        <v>44</v>
      </c>
      <c r="D4" s="88" t="s">
        <v>394</v>
      </c>
    </row>
    <row r="5" s="130" customFormat="1" ht="18.25" customHeight="1" spans="1:4">
      <c r="A5" s="156" t="s">
        <v>49</v>
      </c>
      <c r="B5" s="193">
        <f>SUM(B6:B20)</f>
        <v>17385</v>
      </c>
      <c r="C5" s="193">
        <f>SUM(C6:C20)</f>
        <v>23993</v>
      </c>
      <c r="D5" s="194">
        <f t="shared" ref="D5:D30" si="0">IF(OR(VALUE(C5)=0,ISERROR(C5/B5-1)),"",ROUND(C5/B5-1,3))</f>
        <v>0.38</v>
      </c>
    </row>
    <row r="6" s="130" customFormat="1" ht="18.25" customHeight="1" spans="1:4">
      <c r="A6" s="136" t="s">
        <v>395</v>
      </c>
      <c r="B6" s="195">
        <v>5219</v>
      </c>
      <c r="C6" s="195">
        <v>4600</v>
      </c>
      <c r="D6" s="196">
        <f t="shared" si="0"/>
        <v>-0.119</v>
      </c>
    </row>
    <row r="7" s="130" customFormat="1" ht="18.25" customHeight="1" spans="1:4">
      <c r="A7" s="136" t="s">
        <v>396</v>
      </c>
      <c r="B7" s="195"/>
      <c r="C7" s="195"/>
      <c r="D7" s="196" t="str">
        <f t="shared" si="0"/>
        <v/>
      </c>
    </row>
    <row r="8" s="130" customFormat="1" ht="18.25" customHeight="1" spans="1:4">
      <c r="A8" s="136" t="s">
        <v>397</v>
      </c>
      <c r="B8" s="195">
        <v>965</v>
      </c>
      <c r="C8" s="195">
        <v>947</v>
      </c>
      <c r="D8" s="196">
        <f t="shared" si="0"/>
        <v>-0.019</v>
      </c>
    </row>
    <row r="9" s="130" customFormat="1" ht="18.25" customHeight="1" spans="1:4">
      <c r="A9" s="136" t="s">
        <v>398</v>
      </c>
      <c r="B9" s="195">
        <v>207</v>
      </c>
      <c r="C9" s="195">
        <v>240</v>
      </c>
      <c r="D9" s="196">
        <f t="shared" si="0"/>
        <v>0.159</v>
      </c>
    </row>
    <row r="10" s="130" customFormat="1" ht="18.25" customHeight="1" spans="1:4">
      <c r="A10" s="136" t="s">
        <v>399</v>
      </c>
      <c r="B10" s="195">
        <v>163</v>
      </c>
      <c r="C10" s="195">
        <v>200</v>
      </c>
      <c r="D10" s="196">
        <f t="shared" si="0"/>
        <v>0.227</v>
      </c>
    </row>
    <row r="11" s="130" customFormat="1" ht="18.25" customHeight="1" spans="1:4">
      <c r="A11" s="136" t="s">
        <v>400</v>
      </c>
      <c r="B11" s="195">
        <v>610</v>
      </c>
      <c r="C11" s="195">
        <v>468</v>
      </c>
      <c r="D11" s="196">
        <f t="shared" si="0"/>
        <v>-0.233</v>
      </c>
    </row>
    <row r="12" s="130" customFormat="1" ht="18.25" customHeight="1" spans="1:4">
      <c r="A12" s="136" t="s">
        <v>401</v>
      </c>
      <c r="B12" s="195">
        <v>456</v>
      </c>
      <c r="C12" s="195">
        <v>400</v>
      </c>
      <c r="D12" s="196">
        <f t="shared" si="0"/>
        <v>-0.123</v>
      </c>
    </row>
    <row r="13" s="130" customFormat="1" ht="18.25" customHeight="1" spans="1:4">
      <c r="A13" s="136" t="s">
        <v>402</v>
      </c>
      <c r="B13" s="195">
        <v>444</v>
      </c>
      <c r="C13" s="195">
        <v>300</v>
      </c>
      <c r="D13" s="196">
        <f t="shared" si="0"/>
        <v>-0.324</v>
      </c>
    </row>
    <row r="14" s="130" customFormat="1" ht="18.25" customHeight="1" spans="1:4">
      <c r="A14" s="136" t="s">
        <v>403</v>
      </c>
      <c r="B14" s="195">
        <v>592</v>
      </c>
      <c r="C14" s="195">
        <v>500</v>
      </c>
      <c r="D14" s="196">
        <f t="shared" si="0"/>
        <v>-0.155</v>
      </c>
    </row>
    <row r="15" s="130" customFormat="1" ht="18.25" customHeight="1" spans="1:4">
      <c r="A15" s="136" t="s">
        <v>404</v>
      </c>
      <c r="B15" s="195">
        <v>9</v>
      </c>
      <c r="C15" s="195">
        <v>10</v>
      </c>
      <c r="D15" s="196">
        <f t="shared" si="0"/>
        <v>0.111</v>
      </c>
    </row>
    <row r="16" s="130" customFormat="1" ht="18.25" customHeight="1" spans="1:4">
      <c r="A16" s="136" t="s">
        <v>405</v>
      </c>
      <c r="B16" s="195">
        <v>467</v>
      </c>
      <c r="C16" s="195">
        <v>380</v>
      </c>
      <c r="D16" s="196">
        <f t="shared" si="0"/>
        <v>-0.186</v>
      </c>
    </row>
    <row r="17" s="130" customFormat="1" ht="18.25" customHeight="1" spans="1:4">
      <c r="A17" s="136" t="s">
        <v>406</v>
      </c>
      <c r="B17" s="195">
        <v>1202</v>
      </c>
      <c r="C17" s="195">
        <v>9198</v>
      </c>
      <c r="D17" s="196">
        <f t="shared" si="0"/>
        <v>6.652</v>
      </c>
    </row>
    <row r="18" s="130" customFormat="1" ht="18.25" customHeight="1" spans="1:4">
      <c r="A18" s="136" t="s">
        <v>407</v>
      </c>
      <c r="B18" s="195">
        <v>614</v>
      </c>
      <c r="C18" s="195">
        <v>300</v>
      </c>
      <c r="D18" s="196">
        <f t="shared" si="0"/>
        <v>-0.511</v>
      </c>
    </row>
    <row r="19" s="130" customFormat="1" ht="18.25" customHeight="1" spans="1:4">
      <c r="A19" s="136" t="s">
        <v>408</v>
      </c>
      <c r="B19" s="195">
        <v>6337</v>
      </c>
      <c r="C19" s="195">
        <v>6350</v>
      </c>
      <c r="D19" s="196">
        <f t="shared" si="0"/>
        <v>0.002</v>
      </c>
    </row>
    <row r="20" s="130" customFormat="1" ht="18.25" customHeight="1" spans="1:4">
      <c r="A20" s="136" t="s">
        <v>409</v>
      </c>
      <c r="B20" s="195">
        <v>100</v>
      </c>
      <c r="C20" s="195">
        <v>100</v>
      </c>
      <c r="D20" s="196">
        <f t="shared" si="0"/>
        <v>0</v>
      </c>
    </row>
    <row r="21" s="130" customFormat="1" ht="18.25" customHeight="1" spans="1:4">
      <c r="A21" s="142" t="s">
        <v>65</v>
      </c>
      <c r="B21" s="193">
        <f>SUM(B22:B29)</f>
        <v>24008</v>
      </c>
      <c r="C21" s="193">
        <f>SUM(C22:C29)</f>
        <v>18642</v>
      </c>
      <c r="D21" s="194">
        <f t="shared" si="0"/>
        <v>-0.224</v>
      </c>
    </row>
    <row r="22" s="130" customFormat="1" ht="18.25" customHeight="1" spans="1:4">
      <c r="A22" s="136" t="s">
        <v>410</v>
      </c>
      <c r="B22" s="195">
        <v>773</v>
      </c>
      <c r="C22" s="195">
        <v>812</v>
      </c>
      <c r="D22" s="196">
        <f t="shared" si="0"/>
        <v>0.05</v>
      </c>
    </row>
    <row r="23" s="130" customFormat="1" ht="18.25" customHeight="1" spans="1:4">
      <c r="A23" s="136" t="s">
        <v>411</v>
      </c>
      <c r="B23" s="195">
        <v>2127</v>
      </c>
      <c r="C23" s="195">
        <v>2400</v>
      </c>
      <c r="D23" s="196">
        <f t="shared" si="0"/>
        <v>0.128</v>
      </c>
    </row>
    <row r="24" s="130" customFormat="1" ht="18.25" customHeight="1" spans="1:4">
      <c r="A24" s="136" t="s">
        <v>412</v>
      </c>
      <c r="B24" s="195">
        <v>2165</v>
      </c>
      <c r="C24" s="195">
        <v>2410</v>
      </c>
      <c r="D24" s="196">
        <f t="shared" si="0"/>
        <v>0.113</v>
      </c>
    </row>
    <row r="25" s="130" customFormat="1" ht="18.25" customHeight="1" spans="1:4">
      <c r="A25" s="197" t="s">
        <v>413</v>
      </c>
      <c r="B25" s="195">
        <v>33</v>
      </c>
      <c r="C25" s="198">
        <v>0</v>
      </c>
      <c r="D25" s="199" t="str">
        <f t="shared" si="0"/>
        <v/>
      </c>
    </row>
    <row r="26" s="130" customFormat="1" ht="18.25" customHeight="1" spans="1:4">
      <c r="A26" s="136" t="s">
        <v>414</v>
      </c>
      <c r="B26" s="195">
        <v>16471</v>
      </c>
      <c r="C26" s="195">
        <v>10590</v>
      </c>
      <c r="D26" s="200">
        <f t="shared" si="0"/>
        <v>-0.357</v>
      </c>
    </row>
    <row r="27" s="130" customFormat="1" ht="18.25" customHeight="1" spans="1:4">
      <c r="A27" s="136" t="s">
        <v>415</v>
      </c>
      <c r="B27" s="195">
        <v>603</v>
      </c>
      <c r="C27" s="195">
        <v>600</v>
      </c>
      <c r="D27" s="196">
        <f t="shared" si="0"/>
        <v>-0.005</v>
      </c>
    </row>
    <row r="28" s="130" customFormat="1" ht="18.25" customHeight="1" spans="1:4">
      <c r="A28" s="136" t="s">
        <v>416</v>
      </c>
      <c r="B28" s="195">
        <v>31</v>
      </c>
      <c r="C28" s="195">
        <v>30</v>
      </c>
      <c r="D28" s="196">
        <f t="shared" si="0"/>
        <v>-0.032</v>
      </c>
    </row>
    <row r="29" s="130" customFormat="1" ht="18.25" customHeight="1" spans="1:4">
      <c r="A29" s="136" t="s">
        <v>417</v>
      </c>
      <c r="B29" s="195">
        <v>1805</v>
      </c>
      <c r="C29" s="195">
        <v>1800</v>
      </c>
      <c r="D29" s="196">
        <f t="shared" si="0"/>
        <v>-0.003</v>
      </c>
    </row>
    <row r="30" s="130" customFormat="1" ht="18.25" customHeight="1" spans="1:4">
      <c r="A30" s="140" t="s">
        <v>74</v>
      </c>
      <c r="B30" s="193">
        <f>SUM(B5,B21)</f>
        <v>41393</v>
      </c>
      <c r="C30" s="201">
        <f>SUM(C5,C21)</f>
        <v>42635</v>
      </c>
      <c r="D30" s="194">
        <f t="shared" si="0"/>
        <v>0.03</v>
      </c>
    </row>
    <row r="31" s="130" customFormat="1" ht="18.25" hidden="1" customHeight="1" spans="1:4">
      <c r="A31" s="140"/>
      <c r="B31" s="193"/>
      <c r="C31" s="201"/>
      <c r="D31" s="194"/>
    </row>
    <row r="32" s="130" customFormat="1" ht="18.25" customHeight="1" spans="1:4">
      <c r="A32" s="142" t="s">
        <v>76</v>
      </c>
      <c r="B32" s="201">
        <f>SUM(B33:B34)</f>
        <v>6405</v>
      </c>
      <c r="C32" s="201">
        <f>SUM(C33:C34)</f>
        <v>8946</v>
      </c>
      <c r="D32" s="194">
        <f t="shared" ref="D32:D41" si="1">IF(OR(VALUE(C32)=0,ISERROR(C32/B32-1)),"",ROUND(C32/B32-1,3))</f>
        <v>0.397</v>
      </c>
    </row>
    <row r="33" s="130" customFormat="1" ht="18.25" customHeight="1" spans="1:4">
      <c r="A33" s="133" t="s">
        <v>418</v>
      </c>
      <c r="B33" s="195">
        <v>800</v>
      </c>
      <c r="C33" s="201"/>
      <c r="D33" s="196" t="str">
        <f t="shared" si="1"/>
        <v/>
      </c>
    </row>
    <row r="34" s="130" customFormat="1" ht="18.25" customHeight="1" spans="1:4">
      <c r="A34" s="133" t="s">
        <v>419</v>
      </c>
      <c r="B34" s="202">
        <v>5605</v>
      </c>
      <c r="C34" s="202">
        <v>8946</v>
      </c>
      <c r="D34" s="196">
        <f t="shared" si="1"/>
        <v>0.596</v>
      </c>
    </row>
    <row r="35" s="130" customFormat="1" ht="18.25" customHeight="1" spans="1:4">
      <c r="A35" s="156" t="s">
        <v>79</v>
      </c>
      <c r="B35" s="201">
        <f>SUM(B36:B42)</f>
        <v>158930</v>
      </c>
      <c r="C35" s="201">
        <f>SUM(C36:C42)</f>
        <v>160200</v>
      </c>
      <c r="D35" s="194">
        <f t="shared" si="1"/>
        <v>0.008</v>
      </c>
    </row>
    <row r="36" s="130" customFormat="1" ht="18.25" customHeight="1" spans="1:4">
      <c r="A36" s="136" t="s">
        <v>420</v>
      </c>
      <c r="B36" s="203">
        <v>2470</v>
      </c>
      <c r="C36" s="202">
        <v>2176</v>
      </c>
      <c r="D36" s="196">
        <f t="shared" si="1"/>
        <v>-0.119</v>
      </c>
    </row>
    <row r="37" s="130" customFormat="1" ht="18.25" customHeight="1" spans="1:4">
      <c r="A37" s="136" t="s">
        <v>421</v>
      </c>
      <c r="B37" s="202">
        <v>108639</v>
      </c>
      <c r="C37" s="202">
        <v>113187</v>
      </c>
      <c r="D37" s="196">
        <f t="shared" si="1"/>
        <v>0.042</v>
      </c>
    </row>
    <row r="38" s="130" customFormat="1" ht="18.25" customHeight="1" spans="1:4">
      <c r="A38" s="136" t="s">
        <v>422</v>
      </c>
      <c r="B38" s="202">
        <v>26405</v>
      </c>
      <c r="C38" s="204">
        <v>27585</v>
      </c>
      <c r="D38" s="196">
        <f t="shared" si="1"/>
        <v>0.045</v>
      </c>
    </row>
    <row r="39" s="130" customFormat="1" ht="18.25" customHeight="1" spans="1:4">
      <c r="A39" s="136" t="s">
        <v>323</v>
      </c>
      <c r="B39" s="202">
        <v>17505</v>
      </c>
      <c r="C39" s="195">
        <v>4223</v>
      </c>
      <c r="D39" s="196">
        <f t="shared" si="1"/>
        <v>-0.759</v>
      </c>
    </row>
    <row r="40" s="130" customFormat="1" ht="18.25" customHeight="1" spans="1:4">
      <c r="A40" s="136" t="s">
        <v>324</v>
      </c>
      <c r="B40" s="202">
        <v>1417</v>
      </c>
      <c r="C40" s="195">
        <v>11000</v>
      </c>
      <c r="D40" s="196">
        <f t="shared" si="1"/>
        <v>6.763</v>
      </c>
    </row>
    <row r="41" s="130" customFormat="1" ht="18.25" customHeight="1" spans="1:4">
      <c r="A41" s="136" t="s">
        <v>423</v>
      </c>
      <c r="B41" s="202">
        <v>27</v>
      </c>
      <c r="C41" s="195">
        <v>29</v>
      </c>
      <c r="D41" s="196">
        <f t="shared" si="1"/>
        <v>0.074</v>
      </c>
    </row>
    <row r="42" s="130" customFormat="1" ht="18.25" customHeight="1" spans="1:4">
      <c r="A42" s="136" t="s">
        <v>424</v>
      </c>
      <c r="B42" s="202">
        <v>2467</v>
      </c>
      <c r="C42" s="195">
        <v>2000</v>
      </c>
      <c r="D42" s="196"/>
    </row>
    <row r="43" s="130" customFormat="1" ht="18.25" customHeight="1" spans="1:4">
      <c r="A43" s="140" t="s">
        <v>87</v>
      </c>
      <c r="B43" s="201">
        <f>SUM(B30,B32,B35)</f>
        <v>206728</v>
      </c>
      <c r="C43" s="201">
        <f>SUM(C30,C32,C35)</f>
        <v>211781</v>
      </c>
      <c r="D43" s="194">
        <f>IF(OR(VALUE(C43)=0,ISERROR(C43/B43-1)),"",ROUND(C43/B43-1,3))</f>
        <v>0.024</v>
      </c>
    </row>
    <row r="44" ht="18.95" customHeight="1" spans="1:4">
      <c r="A44" s="162"/>
      <c r="B44" s="162"/>
      <c r="C44" s="162"/>
      <c r="D44" s="205"/>
    </row>
    <row r="45" ht="18.95" customHeight="1" spans="1:4">
      <c r="A45" s="162"/>
      <c r="B45" s="162"/>
      <c r="C45" s="162"/>
      <c r="D45" s="205"/>
    </row>
    <row r="46" ht="18.95" customHeight="1" spans="1:4">
      <c r="A46" s="162"/>
      <c r="B46" s="162"/>
      <c r="C46" s="162"/>
      <c r="D46" s="205"/>
    </row>
    <row r="47" ht="18.95" customHeight="1" spans="1:4">
      <c r="A47" s="162"/>
      <c r="B47" s="162"/>
      <c r="C47" s="162"/>
      <c r="D47" s="205"/>
    </row>
    <row r="48" ht="18.95" customHeight="1" spans="1:4">
      <c r="A48" s="162"/>
      <c r="B48" s="162"/>
      <c r="C48" s="162"/>
      <c r="D48" s="205"/>
    </row>
    <row r="49" ht="18.95" customHeight="1" spans="1:4">
      <c r="A49" s="162"/>
      <c r="B49" s="162"/>
      <c r="C49" s="162"/>
      <c r="D49" s="205"/>
    </row>
    <row r="50" ht="18.95" customHeight="1" spans="1:4">
      <c r="A50" s="162"/>
      <c r="B50" s="162"/>
      <c r="C50" s="162"/>
      <c r="D50" s="205"/>
    </row>
    <row r="51" ht="18.95" customHeight="1" spans="1:4">
      <c r="A51" s="162"/>
      <c r="B51" s="162"/>
      <c r="C51" s="162"/>
      <c r="D51" s="205"/>
    </row>
    <row r="52" ht="18.95" customHeight="1" spans="1:4">
      <c r="A52" s="162"/>
      <c r="B52" s="162"/>
      <c r="C52" s="162"/>
      <c r="D52" s="205"/>
    </row>
    <row r="53" ht="18.95" customHeight="1" spans="1:4">
      <c r="A53" s="162"/>
      <c r="B53" s="162"/>
      <c r="C53" s="162"/>
      <c r="D53" s="205"/>
    </row>
    <row r="54" ht="18.95" customHeight="1" spans="1:4">
      <c r="A54" s="162"/>
      <c r="B54" s="162"/>
      <c r="C54" s="162"/>
      <c r="D54" s="205"/>
    </row>
    <row r="55" ht="18.95" customHeight="1" spans="1:4">
      <c r="A55" s="162"/>
      <c r="B55" s="162"/>
      <c r="C55" s="162"/>
      <c r="D55" s="205"/>
    </row>
    <row r="56" ht="18.95" customHeight="1" spans="1:4">
      <c r="A56" s="162"/>
      <c r="B56" s="162"/>
      <c r="C56" s="162"/>
      <c r="D56" s="205"/>
    </row>
    <row r="57" ht="18.95" customHeight="1" spans="1:4">
      <c r="A57" s="162"/>
      <c r="B57" s="162"/>
      <c r="C57" s="162"/>
      <c r="D57" s="205"/>
    </row>
    <row r="58" ht="18.95" customHeight="1" spans="1:4">
      <c r="A58" s="162"/>
      <c r="B58" s="162"/>
      <c r="C58" s="162"/>
      <c r="D58" s="205"/>
    </row>
    <row r="59" ht="18.95" customHeight="1" spans="1:4">
      <c r="A59" s="162"/>
      <c r="B59" s="162"/>
      <c r="C59" s="162"/>
      <c r="D59" s="205"/>
    </row>
    <row r="60" ht="18.95" customHeight="1" spans="1:4">
      <c r="A60" s="162"/>
      <c r="B60" s="162"/>
      <c r="C60" s="162"/>
      <c r="D60" s="205"/>
    </row>
    <row r="61" ht="18.95" customHeight="1" spans="1:4">
      <c r="A61" s="162"/>
      <c r="B61" s="162"/>
      <c r="C61" s="162"/>
      <c r="D61" s="205"/>
    </row>
    <row r="62" ht="18.95" customHeight="1" spans="1:4">
      <c r="A62" s="162"/>
      <c r="B62" s="162"/>
      <c r="C62" s="162"/>
      <c r="D62" s="205"/>
    </row>
    <row r="63" ht="18.95" customHeight="1" spans="1:4">
      <c r="A63" s="162"/>
      <c r="B63" s="162"/>
      <c r="C63" s="162"/>
      <c r="D63" s="205"/>
    </row>
    <row r="64" ht="18.95" customHeight="1" spans="1:4">
      <c r="A64" s="162"/>
      <c r="B64" s="162"/>
      <c r="C64" s="162"/>
      <c r="D64" s="205"/>
    </row>
    <row r="65" ht="18.95" customHeight="1" spans="1:7">
      <c r="A65" s="162"/>
      <c r="B65" s="162"/>
      <c r="C65" s="162"/>
      <c r="D65" s="205"/>
      <c r="G65" s="128"/>
    </row>
    <row r="66" ht="18.95" customHeight="1" spans="1:4">
      <c r="A66" s="162"/>
      <c r="B66" s="162"/>
      <c r="C66" s="162"/>
      <c r="D66" s="205"/>
    </row>
    <row r="67" ht="18.95" customHeight="1" spans="1:4">
      <c r="A67" s="162"/>
      <c r="B67" s="162"/>
      <c r="C67" s="162"/>
      <c r="D67" s="205"/>
    </row>
    <row r="68" ht="18.95" customHeight="1" spans="1:4">
      <c r="A68" s="162"/>
      <c r="B68" s="162"/>
      <c r="C68" s="162"/>
      <c r="D68" s="205"/>
    </row>
    <row r="69" ht="18.95" customHeight="1" spans="1:4">
      <c r="A69" s="162"/>
      <c r="B69" s="162"/>
      <c r="C69" s="162"/>
      <c r="D69" s="205"/>
    </row>
    <row r="70" ht="18.95" customHeight="1" spans="1:4">
      <c r="A70" s="162"/>
      <c r="B70" s="162"/>
      <c r="C70" s="162"/>
      <c r="D70" s="205"/>
    </row>
    <row r="71" ht="18.95" customHeight="1" spans="1:4">
      <c r="A71" s="162"/>
      <c r="B71" s="162"/>
      <c r="C71" s="162"/>
      <c r="D71" s="205"/>
    </row>
    <row r="72" ht="18.95" customHeight="1" spans="1:4">
      <c r="A72" s="162"/>
      <c r="B72" s="162"/>
      <c r="C72" s="162"/>
      <c r="D72" s="205"/>
    </row>
    <row r="73" ht="18.95" customHeight="1" spans="1:4">
      <c r="A73" s="162"/>
      <c r="B73" s="162"/>
      <c r="C73" s="162"/>
      <c r="D73" s="205"/>
    </row>
    <row r="74" ht="18.95" customHeight="1" spans="1:4">
      <c r="A74" s="162"/>
      <c r="B74" s="162"/>
      <c r="C74" s="162"/>
      <c r="D74" s="205"/>
    </row>
    <row r="75" ht="18.95" customHeight="1" spans="1:4">
      <c r="A75" s="162"/>
      <c r="B75" s="162"/>
      <c r="C75" s="162"/>
      <c r="D75" s="205"/>
    </row>
    <row r="76" ht="18.95" customHeight="1" spans="1:4">
      <c r="A76" s="162"/>
      <c r="B76" s="162"/>
      <c r="C76" s="162"/>
      <c r="D76" s="205"/>
    </row>
    <row r="77" ht="18.95" customHeight="1" spans="1:4">
      <c r="A77" s="162"/>
      <c r="B77" s="162"/>
      <c r="C77" s="162"/>
      <c r="D77" s="205"/>
    </row>
    <row r="78" ht="18.95" customHeight="1" spans="1:4">
      <c r="A78" s="162"/>
      <c r="B78" s="162"/>
      <c r="C78" s="162"/>
      <c r="D78" s="205"/>
    </row>
    <row r="79" ht="18.95" customHeight="1" spans="1:4">
      <c r="A79" s="162"/>
      <c r="B79" s="162"/>
      <c r="C79" s="162"/>
      <c r="D79" s="205"/>
    </row>
    <row r="80" ht="18.95" customHeight="1" spans="1:4">
      <c r="A80" s="162"/>
      <c r="B80" s="162"/>
      <c r="C80" s="162"/>
      <c r="D80" s="205"/>
    </row>
    <row r="81" ht="18.95" customHeight="1" spans="1:4">
      <c r="A81" s="162"/>
      <c r="B81" s="162"/>
      <c r="C81" s="162"/>
      <c r="D81" s="205"/>
    </row>
    <row r="82" ht="18.95" customHeight="1" spans="1:4">
      <c r="A82" s="162"/>
      <c r="B82" s="162"/>
      <c r="C82" s="162"/>
      <c r="D82" s="205"/>
    </row>
    <row r="83" ht="18.95" customHeight="1" spans="1:4">
      <c r="A83" s="162"/>
      <c r="B83" s="162"/>
      <c r="C83" s="162"/>
      <c r="D83" s="205"/>
    </row>
    <row r="84" ht="18.95" customHeight="1" spans="1:4">
      <c r="A84" s="162"/>
      <c r="B84" s="162"/>
      <c r="C84" s="162"/>
      <c r="D84" s="205"/>
    </row>
    <row r="85" ht="18.95" customHeight="1" spans="1:4">
      <c r="A85" s="162"/>
      <c r="B85" s="162"/>
      <c r="C85" s="162"/>
      <c r="D85" s="205"/>
    </row>
    <row r="86" ht="18.95" customHeight="1" spans="1:4">
      <c r="A86" s="162"/>
      <c r="B86" s="162"/>
      <c r="C86" s="162"/>
      <c r="D86" s="205"/>
    </row>
    <row r="87" ht="18.95" customHeight="1" spans="1:4">
      <c r="A87" s="162"/>
      <c r="B87" s="162"/>
      <c r="C87" s="162"/>
      <c r="D87" s="205"/>
    </row>
    <row r="88" ht="18.95" customHeight="1" spans="1:4">
      <c r="A88" s="162"/>
      <c r="B88" s="162"/>
      <c r="C88" s="162"/>
      <c r="D88" s="205"/>
    </row>
    <row r="89" ht="18.95" customHeight="1" spans="1:4">
      <c r="A89" s="162"/>
      <c r="B89" s="162"/>
      <c r="C89" s="162"/>
      <c r="D89" s="205"/>
    </row>
    <row r="90" ht="18.95" customHeight="1" spans="1:4">
      <c r="A90" s="162"/>
      <c r="B90" s="162"/>
      <c r="C90" s="162"/>
      <c r="D90" s="205"/>
    </row>
    <row r="91" ht="18.95" customHeight="1" spans="1:4">
      <c r="A91" s="162"/>
      <c r="B91" s="162"/>
      <c r="C91" s="162"/>
      <c r="D91" s="205"/>
    </row>
    <row r="92" ht="18.95" customHeight="1" spans="1:4">
      <c r="A92" s="162"/>
      <c r="B92" s="162"/>
      <c r="C92" s="162"/>
      <c r="D92" s="205"/>
    </row>
    <row r="93" ht="18.95" customHeight="1" spans="1:4">
      <c r="A93" s="162"/>
      <c r="B93" s="162"/>
      <c r="C93" s="162"/>
      <c r="D93" s="205"/>
    </row>
    <row r="94" ht="18.95" customHeight="1" spans="1:4">
      <c r="A94" s="162"/>
      <c r="B94" s="162"/>
      <c r="C94" s="162"/>
      <c r="D94" s="205"/>
    </row>
    <row r="95" ht="18.95" customHeight="1" spans="1:4">
      <c r="A95" s="162"/>
      <c r="B95" s="162"/>
      <c r="C95" s="162"/>
      <c r="D95" s="205"/>
    </row>
    <row r="96" ht="18.95" customHeight="1" spans="1:4">
      <c r="A96" s="162"/>
      <c r="B96" s="162"/>
      <c r="C96" s="162"/>
      <c r="D96" s="205"/>
    </row>
    <row r="97" ht="18.95" customHeight="1" spans="1:4">
      <c r="A97" s="162"/>
      <c r="B97" s="162"/>
      <c r="C97" s="162"/>
      <c r="D97" s="205"/>
    </row>
    <row r="98" ht="18.95" customHeight="1" spans="1:4">
      <c r="A98" s="162"/>
      <c r="B98" s="162"/>
      <c r="C98" s="162"/>
      <c r="D98" s="205"/>
    </row>
    <row r="99" ht="18.95" customHeight="1" spans="1:4">
      <c r="A99" s="162"/>
      <c r="B99" s="162"/>
      <c r="C99" s="162"/>
      <c r="D99" s="205"/>
    </row>
    <row r="100" ht="18.95" customHeight="1" spans="1:4">
      <c r="A100" s="162"/>
      <c r="B100" s="162"/>
      <c r="C100" s="162"/>
      <c r="D100" s="205"/>
    </row>
    <row r="101" ht="18.95" customHeight="1" spans="1:4">
      <c r="A101" s="162"/>
      <c r="B101" s="162"/>
      <c r="C101" s="162"/>
      <c r="D101" s="205"/>
    </row>
    <row r="102" ht="18.95" customHeight="1" spans="1:4">
      <c r="A102" s="162"/>
      <c r="B102" s="162"/>
      <c r="C102" s="162"/>
      <c r="D102" s="205"/>
    </row>
    <row r="103" ht="18.95" customHeight="1" spans="1:4">
      <c r="A103" s="162"/>
      <c r="B103" s="162"/>
      <c r="C103" s="162"/>
      <c r="D103" s="205"/>
    </row>
    <row r="104" ht="18.95" customHeight="1" spans="1:4">
      <c r="A104" s="162"/>
      <c r="B104" s="162"/>
      <c r="C104" s="162"/>
      <c r="D104" s="205"/>
    </row>
    <row r="105" ht="18.95" customHeight="1" spans="1:4">
      <c r="A105" s="162"/>
      <c r="B105" s="162"/>
      <c r="C105" s="162"/>
      <c r="D105" s="205"/>
    </row>
    <row r="106" ht="18.95" customHeight="1" spans="1:4">
      <c r="A106" s="162"/>
      <c r="B106" s="162"/>
      <c r="C106" s="162"/>
      <c r="D106" s="205"/>
    </row>
    <row r="107" ht="18.95" customHeight="1" spans="1:4">
      <c r="A107" s="162"/>
      <c r="B107" s="162"/>
      <c r="C107" s="162"/>
      <c r="D107" s="205"/>
    </row>
    <row r="108" ht="18.95" customHeight="1" spans="1:4">
      <c r="A108" s="162"/>
      <c r="B108" s="162"/>
      <c r="C108" s="162"/>
      <c r="D108" s="205"/>
    </row>
    <row r="109" ht="18.95" customHeight="1" spans="1:4">
      <c r="A109" s="162"/>
      <c r="B109" s="162"/>
      <c r="C109" s="162"/>
      <c r="D109" s="205"/>
    </row>
    <row r="110" ht="18.95" customHeight="1" spans="1:4">
      <c r="A110" s="162"/>
      <c r="B110" s="162"/>
      <c r="C110" s="162"/>
      <c r="D110" s="205"/>
    </row>
    <row r="111" ht="18.95" customHeight="1" spans="1:4">
      <c r="A111" s="162"/>
      <c r="B111" s="162"/>
      <c r="C111" s="162"/>
      <c r="D111" s="205"/>
    </row>
    <row r="112" ht="18.95" customHeight="1" spans="1:4">
      <c r="A112" s="162"/>
      <c r="B112" s="162"/>
      <c r="C112" s="162"/>
      <c r="D112" s="205"/>
    </row>
    <row r="113" ht="18.95" customHeight="1" spans="1:4">
      <c r="A113" s="162"/>
      <c r="B113" s="162"/>
      <c r="C113" s="162"/>
      <c r="D113" s="205"/>
    </row>
    <row r="114" ht="18.95" customHeight="1" spans="1:4">
      <c r="A114" s="162"/>
      <c r="B114" s="162"/>
      <c r="C114" s="162"/>
      <c r="D114" s="205"/>
    </row>
    <row r="115" ht="18.95" customHeight="1" spans="1:4">
      <c r="A115" s="162"/>
      <c r="B115" s="162"/>
      <c r="C115" s="162"/>
      <c r="D115" s="205"/>
    </row>
    <row r="116" ht="18.95" customHeight="1" spans="1:4">
      <c r="A116" s="162"/>
      <c r="B116" s="162"/>
      <c r="C116" s="162"/>
      <c r="D116" s="205"/>
    </row>
    <row r="117" ht="18.95" customHeight="1" spans="1:4">
      <c r="A117" s="162"/>
      <c r="B117" s="162"/>
      <c r="C117" s="162"/>
      <c r="D117" s="205"/>
    </row>
    <row r="118" ht="18.95" customHeight="1" spans="1:4">
      <c r="A118" s="162"/>
      <c r="B118" s="162"/>
      <c r="C118" s="162"/>
      <c r="D118" s="205"/>
    </row>
    <row r="119" ht="18.95" customHeight="1" spans="1:4">
      <c r="A119" s="162"/>
      <c r="B119" s="162"/>
      <c r="C119" s="162"/>
      <c r="D119" s="205"/>
    </row>
    <row r="120" ht="18.95" customHeight="1" spans="1:4">
      <c r="A120" s="162"/>
      <c r="B120" s="162"/>
      <c r="C120" s="162"/>
      <c r="D120" s="205"/>
    </row>
    <row r="121" ht="18.95" customHeight="1" spans="1:4">
      <c r="A121" s="162"/>
      <c r="B121" s="162"/>
      <c r="C121" s="162"/>
      <c r="D121" s="205"/>
    </row>
    <row r="122" ht="18.95" customHeight="1" spans="1:4">
      <c r="A122" s="162"/>
      <c r="B122" s="162"/>
      <c r="C122" s="162"/>
      <c r="D122" s="205"/>
    </row>
    <row r="123" ht="18.95" customHeight="1" spans="1:4">
      <c r="A123" s="162"/>
      <c r="B123" s="162"/>
      <c r="C123" s="162"/>
      <c r="D123" s="205"/>
    </row>
    <row r="124" ht="18.95" customHeight="1" spans="1:4">
      <c r="A124" s="162"/>
      <c r="B124" s="162"/>
      <c r="C124" s="162"/>
      <c r="D124" s="205"/>
    </row>
    <row r="125" ht="18.95" customHeight="1" spans="1:4">
      <c r="A125" s="162"/>
      <c r="B125" s="162"/>
      <c r="C125" s="162"/>
      <c r="D125" s="205"/>
    </row>
    <row r="126" ht="18.95" customHeight="1" spans="1:4">
      <c r="A126" s="162"/>
      <c r="B126" s="162"/>
      <c r="C126" s="162"/>
      <c r="D126" s="205"/>
    </row>
    <row r="127" ht="18.95" customHeight="1" spans="1:4">
      <c r="A127" s="162"/>
      <c r="B127" s="162"/>
      <c r="C127" s="162"/>
      <c r="D127" s="205"/>
    </row>
    <row r="128" ht="18.95" customHeight="1" spans="1:4">
      <c r="A128" s="162"/>
      <c r="B128" s="162"/>
      <c r="C128" s="162"/>
      <c r="D128" s="205"/>
    </row>
    <row r="129" ht="18.95" customHeight="1" spans="1:4">
      <c r="A129" s="162"/>
      <c r="B129" s="162"/>
      <c r="C129" s="162"/>
      <c r="D129" s="205"/>
    </row>
    <row r="130" ht="18.95" customHeight="1" spans="1:4">
      <c r="A130" s="162"/>
      <c r="B130" s="162"/>
      <c r="C130" s="162"/>
      <c r="D130" s="205"/>
    </row>
    <row r="131" ht="18.95" customHeight="1" spans="1:4">
      <c r="A131" s="162"/>
      <c r="B131" s="162"/>
      <c r="C131" s="162"/>
      <c r="D131" s="205"/>
    </row>
    <row r="132" ht="18.95" customHeight="1" spans="1:4">
      <c r="A132" s="162"/>
      <c r="B132" s="162"/>
      <c r="C132" s="162"/>
      <c r="D132" s="205"/>
    </row>
    <row r="133" ht="18.95" customHeight="1" spans="1:4">
      <c r="A133" s="162"/>
      <c r="B133" s="162"/>
      <c r="C133" s="162"/>
      <c r="D133" s="205"/>
    </row>
    <row r="134" ht="18.95" customHeight="1" spans="1:4">
      <c r="A134" s="162"/>
      <c r="B134" s="162"/>
      <c r="C134" s="162"/>
      <c r="D134" s="205"/>
    </row>
    <row r="135" ht="18.95" customHeight="1" spans="1:4">
      <c r="A135" s="162"/>
      <c r="B135" s="162"/>
      <c r="C135" s="162"/>
      <c r="D135" s="205"/>
    </row>
    <row r="136" ht="18.95" customHeight="1" spans="1:4">
      <c r="A136" s="162"/>
      <c r="B136" s="162"/>
      <c r="C136" s="162"/>
      <c r="D136" s="205"/>
    </row>
    <row r="137" ht="18.95" customHeight="1" spans="1:4">
      <c r="A137" s="162"/>
      <c r="B137" s="162"/>
      <c r="C137" s="162"/>
      <c r="D137" s="205"/>
    </row>
    <row r="138" ht="18.95" customHeight="1" spans="1:4">
      <c r="A138" s="162"/>
      <c r="B138" s="162"/>
      <c r="C138" s="162"/>
      <c r="D138" s="205"/>
    </row>
    <row r="139" ht="18.95" customHeight="1" spans="1:4">
      <c r="A139" s="162"/>
      <c r="B139" s="162"/>
      <c r="C139" s="162"/>
      <c r="D139" s="205"/>
    </row>
    <row r="140" ht="18.95" customHeight="1" spans="1:4">
      <c r="A140" s="162"/>
      <c r="B140" s="162"/>
      <c r="C140" s="162"/>
      <c r="D140" s="205"/>
    </row>
    <row r="141" ht="18.95" customHeight="1" spans="1:4">
      <c r="A141" s="162"/>
      <c r="B141" s="162"/>
      <c r="C141" s="162"/>
      <c r="D141" s="205"/>
    </row>
    <row r="142" ht="18.95" customHeight="1" spans="1:4">
      <c r="A142" s="162"/>
      <c r="B142" s="162"/>
      <c r="C142" s="162"/>
      <c r="D142" s="205"/>
    </row>
    <row r="143" ht="18.95" customHeight="1" spans="1:4">
      <c r="A143" s="162"/>
      <c r="B143" s="162"/>
      <c r="C143" s="162"/>
      <c r="D143" s="205"/>
    </row>
    <row r="144" ht="18.95" customHeight="1" spans="1:4">
      <c r="A144" s="162"/>
      <c r="B144" s="162"/>
      <c r="C144" s="162"/>
      <c r="D144" s="205"/>
    </row>
    <row r="145" ht="18.95" customHeight="1" spans="1:4">
      <c r="A145" s="162"/>
      <c r="B145" s="162"/>
      <c r="C145" s="162"/>
      <c r="D145" s="205"/>
    </row>
    <row r="146" ht="18.95" customHeight="1" spans="1:4">
      <c r="A146" s="162"/>
      <c r="B146" s="162"/>
      <c r="C146" s="162"/>
      <c r="D146" s="205"/>
    </row>
    <row r="147" ht="18.95" customHeight="1" spans="1:4">
      <c r="A147" s="162"/>
      <c r="B147" s="162"/>
      <c r="C147" s="162"/>
      <c r="D147" s="205"/>
    </row>
    <row r="148" ht="18.95" customHeight="1" spans="1:4">
      <c r="A148" s="162"/>
      <c r="B148" s="162"/>
      <c r="C148" s="162"/>
      <c r="D148" s="205"/>
    </row>
    <row r="149" ht="18.95" customHeight="1" spans="1:4">
      <c r="A149" s="162"/>
      <c r="B149" s="162"/>
      <c r="C149" s="162"/>
      <c r="D149" s="205"/>
    </row>
    <row r="150" ht="18.95" customHeight="1" spans="1:4">
      <c r="A150" s="162"/>
      <c r="B150" s="162"/>
      <c r="C150" s="162"/>
      <c r="D150" s="205"/>
    </row>
    <row r="151" ht="18.95" customHeight="1" spans="1:4">
      <c r="A151" s="162"/>
      <c r="B151" s="162"/>
      <c r="C151" s="162"/>
      <c r="D151" s="205"/>
    </row>
    <row r="152" ht="18.95" customHeight="1" spans="1:4">
      <c r="A152" s="162"/>
      <c r="B152" s="162"/>
      <c r="C152" s="162"/>
      <c r="D152" s="205"/>
    </row>
    <row r="153" ht="18.95" customHeight="1" spans="1:4">
      <c r="A153" s="162"/>
      <c r="B153" s="162"/>
      <c r="C153" s="162"/>
      <c r="D153" s="205"/>
    </row>
    <row r="154" ht="18.95" customHeight="1" spans="1:4">
      <c r="A154" s="162"/>
      <c r="B154" s="162"/>
      <c r="C154" s="162"/>
      <c r="D154" s="205"/>
    </row>
    <row r="155" ht="18.95" customHeight="1" spans="1:4">
      <c r="A155" s="162"/>
      <c r="B155" s="162"/>
      <c r="C155" s="162"/>
      <c r="D155" s="205"/>
    </row>
    <row r="156" ht="18.95" customHeight="1" spans="1:4">
      <c r="A156" s="162"/>
      <c r="B156" s="162"/>
      <c r="C156" s="162"/>
      <c r="D156" s="205"/>
    </row>
    <row r="157" ht="18.95" customHeight="1" spans="1:4">
      <c r="A157" s="162"/>
      <c r="B157" s="162"/>
      <c r="C157" s="162"/>
      <c r="D157" s="205"/>
    </row>
    <row r="158" ht="18.95" customHeight="1" spans="1:4">
      <c r="A158" s="162"/>
      <c r="B158" s="162"/>
      <c r="C158" s="162"/>
      <c r="D158" s="205"/>
    </row>
    <row r="159" ht="18.95" customHeight="1" spans="1:4">
      <c r="A159" s="162"/>
      <c r="B159" s="162"/>
      <c r="C159" s="162"/>
      <c r="D159" s="205"/>
    </row>
    <row r="160" ht="18.95" customHeight="1" spans="1:4">
      <c r="A160" s="162"/>
      <c r="B160" s="162"/>
      <c r="C160" s="162"/>
      <c r="D160" s="205"/>
    </row>
    <row r="161" ht="18.95" customHeight="1" spans="1:4">
      <c r="A161" s="162"/>
      <c r="B161" s="162"/>
      <c r="C161" s="162"/>
      <c r="D161" s="205"/>
    </row>
    <row r="162" ht="18.95" customHeight="1" spans="1:4">
      <c r="A162" s="162"/>
      <c r="B162" s="162"/>
      <c r="C162" s="162"/>
      <c r="D162" s="205"/>
    </row>
    <row r="163" ht="18.95" customHeight="1" spans="1:4">
      <c r="A163" s="162"/>
      <c r="B163" s="162"/>
      <c r="C163" s="162"/>
      <c r="D163" s="205"/>
    </row>
    <row r="164" ht="18.95" customHeight="1" spans="1:4">
      <c r="A164" s="162"/>
      <c r="B164" s="162"/>
      <c r="C164" s="162"/>
      <c r="D164" s="205"/>
    </row>
    <row r="165" ht="18.95" customHeight="1" spans="1:4">
      <c r="A165" s="162"/>
      <c r="B165" s="162"/>
      <c r="C165" s="162"/>
      <c r="D165" s="205"/>
    </row>
    <row r="166" ht="18.95" customHeight="1" spans="1:4">
      <c r="A166" s="162"/>
      <c r="B166" s="162"/>
      <c r="C166" s="162"/>
      <c r="D166" s="205"/>
    </row>
    <row r="167" ht="18.95" customHeight="1" spans="1:4">
      <c r="A167" s="162"/>
      <c r="B167" s="162"/>
      <c r="C167" s="162"/>
      <c r="D167" s="205"/>
    </row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</sheetData>
  <mergeCells count="4">
    <mergeCell ref="A1:D1"/>
    <mergeCell ref="C3:D3"/>
    <mergeCell ref="A3:A4"/>
    <mergeCell ref="B3:B4"/>
  </mergeCells>
  <conditionalFormatting sqref="A32:A34">
    <cfRule type="expression" dxfId="0" priority="1" stopIfTrue="1">
      <formula>"len($A:$A)=3"</formula>
    </cfRule>
  </conditionalFormatting>
  <conditionalFormatting sqref="A5:A31 A35:A42">
    <cfRule type="expression" dxfId="0" priority="4" stopIfTrue="1">
      <formula>"len($A:$A)=3"</formula>
    </cfRule>
  </conditionalFormatting>
  <conditionalFormatting sqref="D5:D12 D14:D20 D22:D25 D28 D30:D31 D33 D36 D39:D40">
    <cfRule type="cellIs" dxfId="2" priority="3" stopIfTrue="1" operator="greaterThan">
      <formula>5</formula>
    </cfRule>
    <cfRule type="cellIs" dxfId="1" priority="2" stopIfTrue="1" operator="lessThan">
      <formula>0</formula>
    </cfRule>
  </conditionalFormatting>
  <printOptions horizontalCentered="1"/>
  <pageMargins left="0.550694444444444" right="0.472222222222222" top="0.432638888888889" bottom="0.609722222222222" header="0.314583333333333" footer="0.389583333333333"/>
  <pageSetup paperSize="9" scale="95" orientation="portrait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云南.楚雄.州财政局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Define</vt:lpstr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陆赵李</dc:creator>
  <cp:lastModifiedBy>段正云</cp:lastModifiedBy>
  <dcterms:created xsi:type="dcterms:W3CDTF">2009-03-11T03:49:00Z</dcterms:created>
  <cp:lastPrinted>2022-01-12T03:10:00Z</cp:lastPrinted>
  <dcterms:modified xsi:type="dcterms:W3CDTF">2025-04-16T00:20:43Z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78B9AC95B3AC4BAA9694BA9C59A6818A_13</vt:lpwstr>
  </property>
  <property fmtid="{D5CDD505-2E9C-101B-9397-08002B2CF9AE}" pid="4" name="KSOReadingLayout">
    <vt:bool>true</vt:bool>
  </property>
</Properties>
</file>